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/>
  <mc:AlternateContent xmlns:mc="http://schemas.openxmlformats.org/markup-compatibility/2006">
    <mc:Choice Requires="x15">
      <x15ac:absPath xmlns:x15ac="http://schemas.microsoft.com/office/spreadsheetml/2010/11/ac" url="/Users/simone/Downloads/"/>
    </mc:Choice>
  </mc:AlternateContent>
  <xr:revisionPtr revIDLastSave="0" documentId="13_ncr:1_{3F1ADCF0-4510-1243-A693-C0A8530711E2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Prognoserechnung" sheetId="5" r:id="rId1"/>
  </sheets>
  <definedNames>
    <definedName name="Berechnete_Rate">#REF!</definedName>
    <definedName name="Eingegebene_Rate">#REF!</definedName>
    <definedName name="Erste_Rate_Nr">#REF!</definedName>
    <definedName name="Kontostand_Anfang">IF(#REF!&lt;&gt;"",#REF!,"")</definedName>
    <definedName name="Kontostand_Anfang1">IF(#REF!&lt;&gt;"",#REF!,"")</definedName>
    <definedName name="Kontostand_Ende">IF(#REF!&lt;&gt;"",#REF!-#REF!,"")</definedName>
    <definedName name="Kontostand_Ende1">IF(#REF!&lt;&gt;"",#REF!-#REF!,"")</definedName>
    <definedName name="Kredit">#REF!</definedName>
    <definedName name="Kum.Zins">IF(#REF!&lt;&gt;"",#REF!+#REF!,"")</definedName>
    <definedName name="Laufzeit">#REF!</definedName>
    <definedName name="Nummer_erste_Rate">#REF!</definedName>
    <definedName name="Periodische_Rate">Zinssatz/Raten_pro_Jahr</definedName>
    <definedName name="Rate_fällig_am">#REF!</definedName>
    <definedName name="Raten_pro_Jahr">#REF!</definedName>
    <definedName name="Ratennummer">IF(OR(#REF!="",#REF!=Zahlungen),"",#REF!+1)</definedName>
    <definedName name="Ratennummer1">IF(OR(#REF!="",#REF!=Zahlungen),"",#REF!+1)</definedName>
    <definedName name="Tab.Kontostand_Anfang">#REF!</definedName>
    <definedName name="Tab.Kum_Zins">#REF!</definedName>
    <definedName name="Tab.Start_Datum">#REF!</definedName>
    <definedName name="Tab.Start_Rate">#REF!</definedName>
    <definedName name="Tilgung">IF(#REF!&lt;&gt;"",MIN(#REF!,Verwendete_Rate-#REF!),"")</definedName>
    <definedName name="Tilgung1">IF(#REF!&lt;&gt;"",MIN(#REF!,Verwendete_Rate-#REF!),"")</definedName>
    <definedName name="Verwendete_Rate">#REF!</definedName>
    <definedName name="Zahlungen">Raten_pro_Jahr*Laufzeit</definedName>
    <definedName name="Zeige_Datum">IF(#REF!&lt;&gt;"",DATE(YEAR(Rate_fällig_am),MONTH(Rate_fällig_am)+(#REF!-1)*12/Raten_pro_Jahr,DAY(Rate_fällig_am)),"")</definedName>
    <definedName name="Zeige_Datum1">IF(#REF!&lt;&gt;"",DATE(YEAR(Rate_fällig_am),MONTH(Rate_fällig_am)+(#REF!-1)*12/Raten_pro_Jahr,DAY(Rate_fällig_am)),"")</definedName>
    <definedName name="Zins">IF(#REF!&lt;&gt;"",#REF!*Periodische_Rate,"")</definedName>
    <definedName name="Zins1">IF(#REF!&lt;&gt;"",#REF!*Periodische_Rate,"")</definedName>
    <definedName name="Zinssatz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5" i="5" l="1"/>
  <c r="G24" i="5"/>
  <c r="H24" i="5" s="1"/>
  <c r="I24" i="5" s="1"/>
  <c r="J24" i="5" s="1"/>
  <c r="K24" i="5" s="1"/>
  <c r="L24" i="5" s="1"/>
  <c r="M24" i="5" s="1"/>
  <c r="N24" i="5" s="1"/>
  <c r="O24" i="5" s="1"/>
  <c r="P24" i="5" s="1"/>
  <c r="Q24" i="5" s="1"/>
  <c r="R24" i="5" s="1"/>
  <c r="S24" i="5" s="1"/>
  <c r="T24" i="5" s="1"/>
  <c r="U24" i="5" s="1"/>
  <c r="V24" i="5" s="1"/>
  <c r="W24" i="5" s="1"/>
  <c r="G23" i="5"/>
  <c r="H23" i="5" s="1"/>
  <c r="I23" i="5" s="1"/>
  <c r="J23" i="5" s="1"/>
  <c r="K23" i="5" s="1"/>
  <c r="L23" i="5" s="1"/>
  <c r="M23" i="5" s="1"/>
  <c r="N23" i="5" s="1"/>
  <c r="O23" i="5" s="1"/>
  <c r="P23" i="5" s="1"/>
  <c r="Q23" i="5" s="1"/>
  <c r="R23" i="5" s="1"/>
  <c r="S23" i="5" s="1"/>
  <c r="T23" i="5" s="1"/>
  <c r="U23" i="5" s="1"/>
  <c r="V23" i="5" s="1"/>
  <c r="W23" i="5" s="1"/>
  <c r="H21" i="5"/>
  <c r="I21" i="5" s="1"/>
  <c r="J21" i="5" s="1"/>
  <c r="K21" i="5" s="1"/>
  <c r="L21" i="5" s="1"/>
  <c r="M21" i="5" s="1"/>
  <c r="N21" i="5" s="1"/>
  <c r="O21" i="5" s="1"/>
  <c r="P21" i="5" s="1"/>
  <c r="E22" i="5"/>
  <c r="F22" i="5" s="1"/>
  <c r="G22" i="5" s="1"/>
  <c r="H22" i="5" s="1"/>
  <c r="I22" i="5" s="1"/>
  <c r="J22" i="5" s="1"/>
  <c r="K22" i="5" s="1"/>
  <c r="L22" i="5" s="1"/>
  <c r="M22" i="5" s="1"/>
  <c r="N22" i="5" s="1"/>
  <c r="O22" i="5" s="1"/>
  <c r="P22" i="5" s="1"/>
  <c r="Q22" i="5" s="1"/>
  <c r="R22" i="5" s="1"/>
  <c r="S22" i="5" s="1"/>
  <c r="T22" i="5" s="1"/>
  <c r="U22" i="5" s="1"/>
  <c r="V22" i="5" s="1"/>
  <c r="W22" i="5" s="1"/>
  <c r="E25" i="5"/>
  <c r="F25" i="5" s="1"/>
  <c r="G25" i="5" s="1"/>
  <c r="H25" i="5" s="1"/>
  <c r="I25" i="5" s="1"/>
  <c r="J25" i="5" s="1"/>
  <c r="K25" i="5" s="1"/>
  <c r="L25" i="5" s="1"/>
  <c r="M25" i="5" s="1"/>
  <c r="N25" i="5" s="1"/>
  <c r="O25" i="5" s="1"/>
  <c r="P25" i="5" s="1"/>
  <c r="Q25" i="5" s="1"/>
  <c r="R25" i="5" s="1"/>
  <c r="S25" i="5" s="1"/>
  <c r="T25" i="5" s="1"/>
  <c r="U25" i="5" s="1"/>
  <c r="V25" i="5" s="1"/>
  <c r="W25" i="5" s="1"/>
  <c r="D25" i="5"/>
  <c r="D22" i="5"/>
  <c r="E16" i="5"/>
  <c r="F15" i="5"/>
  <c r="G15" i="5" s="1"/>
  <c r="H15" i="5" s="1"/>
  <c r="I15" i="5" s="1"/>
  <c r="J15" i="5" s="1"/>
  <c r="K15" i="5" s="1"/>
  <c r="L15" i="5" s="1"/>
  <c r="M15" i="5" s="1"/>
  <c r="N15" i="5" s="1"/>
  <c r="O15" i="5" s="1"/>
  <c r="P15" i="5" s="1"/>
  <c r="Q15" i="5" s="1"/>
  <c r="R15" i="5" s="1"/>
  <c r="S15" i="5" s="1"/>
  <c r="T15" i="5" s="1"/>
  <c r="U15" i="5" s="1"/>
  <c r="V15" i="5" s="1"/>
  <c r="W15" i="5" s="1"/>
  <c r="D15" i="5"/>
  <c r="D52" i="5"/>
  <c r="D21" i="5" s="1"/>
  <c r="E66" i="5"/>
  <c r="D68" i="5"/>
  <c r="E68" i="5"/>
  <c r="E36" i="5"/>
  <c r="E39" i="5"/>
  <c r="E38" i="5"/>
  <c r="E37" i="5"/>
  <c r="D41" i="5"/>
  <c r="D42" i="5"/>
  <c r="E52" i="5"/>
  <c r="E21" i="5" s="1"/>
  <c r="E23" i="5" l="1"/>
  <c r="D40" i="5" l="1"/>
  <c r="D17" i="5" l="1"/>
  <c r="E17" i="5"/>
  <c r="Q21" i="5"/>
  <c r="R21" i="5" s="1"/>
  <c r="S21" i="5" s="1"/>
  <c r="T21" i="5" s="1"/>
  <c r="U21" i="5" s="1"/>
  <c r="E44" i="5" l="1"/>
  <c r="D20" i="5" s="1"/>
  <c r="D26" i="5" s="1"/>
  <c r="D28" i="5" s="1"/>
  <c r="D29" i="5" s="1"/>
  <c r="G17" i="5"/>
  <c r="F17" i="5"/>
  <c r="E20" i="5" l="1"/>
  <c r="E26" i="5" s="1"/>
  <c r="E28" i="5" s="1"/>
  <c r="E29" i="5" s="1"/>
  <c r="F20" i="5"/>
  <c r="G20" i="5" s="1"/>
  <c r="H20" i="5" s="1"/>
  <c r="H17" i="5"/>
  <c r="I20" i="5" l="1"/>
  <c r="J20" i="5" s="1"/>
  <c r="K20" i="5" s="1"/>
  <c r="L20" i="5" s="1"/>
  <c r="M20" i="5" s="1"/>
  <c r="N20" i="5" s="1"/>
  <c r="O20" i="5" s="1"/>
  <c r="P20" i="5" s="1"/>
  <c r="Q20" i="5" s="1"/>
  <c r="R20" i="5" s="1"/>
  <c r="S20" i="5" s="1"/>
  <c r="T20" i="5" s="1"/>
  <c r="U20" i="5" s="1"/>
  <c r="V20" i="5" s="1"/>
  <c r="W20" i="5" s="1"/>
  <c r="H26" i="5"/>
  <c r="H28" i="5" s="1"/>
  <c r="F26" i="5"/>
  <c r="F28" i="5" s="1"/>
  <c r="F29" i="5" s="1"/>
  <c r="G26" i="5"/>
  <c r="G28" i="5" s="1"/>
  <c r="I17" i="5"/>
  <c r="I26" i="5" l="1"/>
  <c r="I28" i="5" s="1"/>
  <c r="G29" i="5"/>
  <c r="H29" i="5" s="1"/>
  <c r="J17" i="5"/>
  <c r="J26" i="5"/>
  <c r="I29" i="5" l="1"/>
  <c r="J28" i="5"/>
  <c r="K17" i="5"/>
  <c r="K26" i="5"/>
  <c r="J29" i="5" l="1"/>
  <c r="K28" i="5"/>
  <c r="L17" i="5"/>
  <c r="L26" i="5"/>
  <c r="K29" i="5" l="1"/>
  <c r="L28" i="5"/>
  <c r="M17" i="5"/>
  <c r="M26" i="5"/>
  <c r="L29" i="5" l="1"/>
  <c r="M28" i="5"/>
  <c r="N17" i="5"/>
  <c r="N26" i="5"/>
  <c r="M29" i="5" l="1"/>
  <c r="O17" i="5"/>
  <c r="N28" i="5"/>
  <c r="O26" i="5"/>
  <c r="N29" i="5" l="1"/>
  <c r="O28" i="5"/>
  <c r="P17" i="5"/>
  <c r="P26" i="5"/>
  <c r="O29" i="5" l="1"/>
  <c r="Q17" i="5"/>
  <c r="P28" i="5"/>
  <c r="Q26" i="5"/>
  <c r="P29" i="5" l="1"/>
  <c r="R17" i="5"/>
  <c r="Q28" i="5"/>
  <c r="R26" i="5"/>
  <c r="Q29" i="5" l="1"/>
  <c r="R28" i="5"/>
  <c r="S17" i="5"/>
  <c r="S26" i="5"/>
  <c r="R29" i="5" l="1"/>
  <c r="S28" i="5"/>
  <c r="T17" i="5"/>
  <c r="T26" i="5"/>
  <c r="S29" i="5" l="1"/>
  <c r="T28" i="5"/>
  <c r="U17" i="5"/>
  <c r="U26" i="5"/>
  <c r="T29" i="5" l="1"/>
  <c r="U28" i="5"/>
  <c r="U29" i="5" s="1"/>
  <c r="V17" i="5"/>
  <c r="W26" i="5"/>
  <c r="V26" i="5"/>
  <c r="W17" i="5" l="1"/>
  <c r="W28" i="5" s="1"/>
  <c r="V28" i="5"/>
  <c r="V29" i="5" s="1"/>
  <c r="W29" i="5" l="1"/>
</calcChain>
</file>

<file path=xl/sharedStrings.xml><?xml version="1.0" encoding="utf-8"?>
<sst xmlns="http://schemas.openxmlformats.org/spreadsheetml/2006/main" count="73" uniqueCount="52">
  <si>
    <t>Prognoserechnung</t>
  </si>
  <si>
    <t>Mieteinnahmen</t>
  </si>
  <si>
    <t>Werbungskosten</t>
  </si>
  <si>
    <t>Überschuss</t>
  </si>
  <si>
    <t>in EUR</t>
  </si>
  <si>
    <t>Absetzung für Abnutzung</t>
  </si>
  <si>
    <t>Bankspesen</t>
  </si>
  <si>
    <t>Überschuss kummuliert</t>
  </si>
  <si>
    <t>Finanzierungskosten</t>
  </si>
  <si>
    <t>Instandhaltung</t>
  </si>
  <si>
    <t>Betriebskosten</t>
  </si>
  <si>
    <t>Sonstige Verwaltungskosten</t>
  </si>
  <si>
    <t>minus Leerstehung (10 %)</t>
  </si>
  <si>
    <t>Kauf / Halbjahr</t>
  </si>
  <si>
    <t>Kaufpreiszusammensetzung</t>
  </si>
  <si>
    <t>Kaufpreis:</t>
  </si>
  <si>
    <t>Summe:</t>
  </si>
  <si>
    <t>Notar</t>
  </si>
  <si>
    <t>Grund und Boden 30%</t>
  </si>
  <si>
    <t>Abschreibungsbasis</t>
  </si>
  <si>
    <t>Grunderwebst + Grundbuch</t>
  </si>
  <si>
    <t>Kauf 1. HJ</t>
  </si>
  <si>
    <t>Instandsetzung</t>
  </si>
  <si>
    <t>AFA für Instandsetzung 15 Jahre</t>
  </si>
  <si>
    <t>Zinsen Zzusammensetzung 2018</t>
  </si>
  <si>
    <t>Q3</t>
  </si>
  <si>
    <t>Q4</t>
  </si>
  <si>
    <t>Ablöse+Kosten</t>
  </si>
  <si>
    <t>Bank: Kredit/Gebühr</t>
  </si>
  <si>
    <t>Gesamt Afa</t>
  </si>
  <si>
    <t>Überschuss Jahr positiv</t>
  </si>
  <si>
    <t>Überschuss kumuliert positiv</t>
  </si>
  <si>
    <t>AFA verbleibende 65,6666 Jahre</t>
  </si>
  <si>
    <t>Mietobjekt: Beispielmietobjekt Testgasse 12 Top 13, 1415 Stadt</t>
  </si>
  <si>
    <t>Ihr Name hier</t>
  </si>
  <si>
    <t>Prognoserechnung für 20 Jahre - Muster</t>
  </si>
  <si>
    <t>ANNAHMEN!</t>
  </si>
  <si>
    <t>Q2</t>
  </si>
  <si>
    <t>Q1</t>
  </si>
  <si>
    <t>SUMME</t>
  </si>
  <si>
    <t xml:space="preserve">Afa/Jahr </t>
  </si>
  <si>
    <t>AFA Gesamt</t>
  </si>
  <si>
    <t>Umbau &amp; Mieterwechsel</t>
  </si>
  <si>
    <t>Beginn Vermietung (VM)</t>
  </si>
  <si>
    <t>VM</t>
  </si>
  <si>
    <t>Euro</t>
  </si>
  <si>
    <t>Indexanpassung 2,5%</t>
  </si>
  <si>
    <t>ab 2021 indexangepasst</t>
  </si>
  <si>
    <t>Miete mntl.</t>
  </si>
  <si>
    <t>Instandhaltungskosten jährlich</t>
  </si>
  <si>
    <t>UMBAU KOSTEN 2019</t>
  </si>
  <si>
    <t>FIKTIVE ZAHLEN, KEIN Anspruch auf Vollständigkeit und Richtigkeit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</si>
</sst>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Times New Roman"/>
      <family val="1"/>
    </font>
    <font>
      <b/>
      <sz val="10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i/>
      <sz val="10"/>
      <name val="Times New Roman"/>
      <family val="1"/>
    </font>
    <font>
      <b/>
      <sz val="12"/>
      <color theme="1"/>
      <name val="Calibri"/>
      <family val="2"/>
      <scheme val="minor"/>
    </font>
    <font>
      <sz val="11"/>
      <name val="Times New Roman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i/>
      <sz val="10"/>
      <name val="Times New Roman"/>
      <family val="1"/>
    </font>
    <font>
      <b/>
      <sz val="11"/>
      <name val="Times New Roman"/>
      <family val="1"/>
    </font>
    <font>
      <b/>
      <sz val="22"/>
      <name val="Times New Roman"/>
      <family val="1"/>
    </font>
    <font>
      <b/>
      <sz val="10"/>
      <color theme="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2" fillId="0" borderId="1" xfId="0" quotePrefix="1" applyFont="1" applyBorder="1" applyAlignment="1">
      <alignment horizontal="center"/>
    </xf>
    <xf numFmtId="0" fontId="5" fillId="0" borderId="0" xfId="0" applyFont="1"/>
    <xf numFmtId="3" fontId="5" fillId="0" borderId="0" xfId="0" applyNumberFormat="1" applyFont="1"/>
    <xf numFmtId="3" fontId="4" fillId="0" borderId="0" xfId="0" applyNumberFormat="1" applyFont="1"/>
    <xf numFmtId="0" fontId="5" fillId="0" borderId="2" xfId="0" applyFont="1" applyBorder="1"/>
    <xf numFmtId="3" fontId="5" fillId="0" borderId="0" xfId="0" quotePrefix="1" applyNumberFormat="1" applyFont="1"/>
    <xf numFmtId="3" fontId="4" fillId="0" borderId="2" xfId="0" applyNumberFormat="1" applyFont="1" applyBorder="1"/>
    <xf numFmtId="0" fontId="5" fillId="0" borderId="0" xfId="0" applyFont="1" applyBorder="1"/>
    <xf numFmtId="3" fontId="4" fillId="0" borderId="0" xfId="0" applyNumberFormat="1" applyFont="1" applyBorder="1"/>
    <xf numFmtId="0" fontId="2" fillId="0" borderId="1" xfId="0" applyFont="1" applyBorder="1"/>
    <xf numFmtId="0" fontId="2" fillId="0" borderId="0" xfId="0" applyFont="1" applyAlignment="1">
      <alignment horizontal="center"/>
    </xf>
    <xf numFmtId="3" fontId="5" fillId="0" borderId="0" xfId="0" applyNumberFormat="1" applyFont="1" applyBorder="1"/>
    <xf numFmtId="0" fontId="2" fillId="0" borderId="0" xfId="0" applyFont="1" applyFill="1" applyBorder="1" applyAlignment="1">
      <alignment horizontal="center"/>
    </xf>
    <xf numFmtId="3" fontId="4" fillId="0" borderId="0" xfId="0" applyNumberFormat="1" applyFont="1" applyFill="1" applyBorder="1"/>
    <xf numFmtId="3" fontId="5" fillId="0" borderId="0" xfId="0" applyNumberFormat="1" applyFont="1" applyFill="1" applyBorder="1"/>
    <xf numFmtId="0" fontId="5" fillId="0" borderId="0" xfId="0" applyFont="1" applyFill="1" applyBorder="1"/>
    <xf numFmtId="3" fontId="5" fillId="0" borderId="0" xfId="0" quotePrefix="1" applyNumberFormat="1" applyFont="1" applyFill="1" applyBorder="1"/>
    <xf numFmtId="3" fontId="4" fillId="0" borderId="2" xfId="0" applyNumberFormat="1" applyFont="1" applyFill="1" applyBorder="1"/>
    <xf numFmtId="0" fontId="1" fillId="0" borderId="0" xfId="0" applyFont="1" applyFill="1" applyBorder="1"/>
    <xf numFmtId="3" fontId="5" fillId="0" borderId="1" xfId="0" applyNumberFormat="1" applyFont="1" applyFill="1" applyBorder="1"/>
    <xf numFmtId="4" fontId="1" fillId="0" borderId="0" xfId="0" applyNumberFormat="1" applyFont="1"/>
    <xf numFmtId="10" fontId="1" fillId="0" borderId="0" xfId="0" applyNumberFormat="1" applyFont="1"/>
    <xf numFmtId="4" fontId="0" fillId="0" borderId="0" xfId="0" applyNumberFormat="1"/>
    <xf numFmtId="0" fontId="7" fillId="0" borderId="0" xfId="0" applyFont="1"/>
    <xf numFmtId="4" fontId="7" fillId="0" borderId="0" xfId="0" applyNumberFormat="1" applyFont="1"/>
    <xf numFmtId="4" fontId="2" fillId="0" borderId="0" xfId="0" applyNumberFormat="1" applyFont="1"/>
    <xf numFmtId="0" fontId="9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0" fontId="11" fillId="0" borderId="0" xfId="0" applyFont="1"/>
    <xf numFmtId="2" fontId="1" fillId="0" borderId="0" xfId="0" applyNumberFormat="1" applyFont="1"/>
    <xf numFmtId="2" fontId="11" fillId="0" borderId="0" xfId="0" applyNumberFormat="1" applyFont="1"/>
    <xf numFmtId="0" fontId="2" fillId="2" borderId="1" xfId="0" quotePrefix="1" applyFont="1" applyFill="1" applyBorder="1" applyAlignment="1">
      <alignment horizontal="center"/>
    </xf>
    <xf numFmtId="3" fontId="5" fillId="2" borderId="0" xfId="0" applyNumberFormat="1" applyFont="1" applyFill="1" applyBorder="1"/>
    <xf numFmtId="3" fontId="5" fillId="2" borderId="0" xfId="0" quotePrefix="1" applyNumberFormat="1" applyFont="1" applyFill="1" applyBorder="1"/>
    <xf numFmtId="3" fontId="4" fillId="2" borderId="0" xfId="0" applyNumberFormat="1" applyFont="1" applyFill="1" applyBorder="1"/>
    <xf numFmtId="0" fontId="2" fillId="2" borderId="0" xfId="0" applyFont="1" applyFill="1" applyBorder="1" applyAlignment="1">
      <alignment horizontal="center"/>
    </xf>
    <xf numFmtId="0" fontId="1" fillId="2" borderId="0" xfId="0" applyFont="1" applyFill="1" applyBorder="1"/>
    <xf numFmtId="3" fontId="5" fillId="2" borderId="1" xfId="0" applyNumberFormat="1" applyFont="1" applyFill="1" applyBorder="1"/>
    <xf numFmtId="0" fontId="5" fillId="2" borderId="0" xfId="0" applyFont="1" applyFill="1" applyBorder="1"/>
    <xf numFmtId="0" fontId="2" fillId="3" borderId="1" xfId="0" quotePrefix="1" applyFont="1" applyFill="1" applyBorder="1" applyAlignment="1">
      <alignment horizontal="center"/>
    </xf>
    <xf numFmtId="3" fontId="5" fillId="3" borderId="0" xfId="0" applyNumberFormat="1" applyFont="1" applyFill="1" applyAlignment="1">
      <alignment horizontal="center"/>
    </xf>
    <xf numFmtId="3" fontId="5" fillId="3" borderId="0" xfId="0" applyNumberFormat="1" applyFont="1" applyFill="1" applyBorder="1"/>
    <xf numFmtId="3" fontId="4" fillId="3" borderId="2" xfId="0" applyNumberFormat="1" applyFont="1" applyFill="1" applyBorder="1"/>
    <xf numFmtId="3" fontId="5" fillId="3" borderId="0" xfId="0" quotePrefix="1" applyNumberFormat="1" applyFont="1" applyFill="1" applyBorder="1"/>
    <xf numFmtId="3" fontId="4" fillId="3" borderId="0" xfId="0" applyNumberFormat="1" applyFont="1" applyFill="1" applyBorder="1"/>
    <xf numFmtId="0" fontId="2" fillId="0" borderId="0" xfId="0" applyFont="1" applyAlignment="1">
      <alignment horizontal="center"/>
    </xf>
    <xf numFmtId="0" fontId="2" fillId="0" borderId="1" xfId="0" quotePrefix="1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2" borderId="0" xfId="0" applyFont="1" applyFill="1" applyAlignment="1">
      <alignment horizontal="center" wrapText="1"/>
    </xf>
    <xf numFmtId="0" fontId="8" fillId="0" borderId="0" xfId="0" applyFont="1" applyAlignment="1">
      <alignment horizontal="center" wrapText="1"/>
    </xf>
    <xf numFmtId="0" fontId="12" fillId="3" borderId="0" xfId="0" applyFont="1" applyFill="1" applyAlignment="1">
      <alignment horizont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10" fontId="2" fillId="0" borderId="0" xfId="0" applyNumberFormat="1" applyFont="1" applyAlignment="1">
      <alignment horizontal="left"/>
    </xf>
    <xf numFmtId="0" fontId="4" fillId="5" borderId="0" xfId="0" applyFont="1" applyFill="1"/>
    <xf numFmtId="0" fontId="5" fillId="5" borderId="0" xfId="0" applyFont="1" applyFill="1"/>
    <xf numFmtId="3" fontId="8" fillId="5" borderId="0" xfId="0" applyNumberFormat="1" applyFont="1" applyFill="1" applyAlignment="1">
      <alignment horizontal="center" wrapText="1"/>
    </xf>
    <xf numFmtId="3" fontId="8" fillId="5" borderId="0" xfId="0" applyNumberFormat="1" applyFont="1" applyFill="1" applyBorder="1" applyAlignment="1">
      <alignment horizontal="center" wrapText="1"/>
    </xf>
    <xf numFmtId="3" fontId="5" fillId="5" borderId="0" xfId="0" applyNumberFormat="1" applyFont="1" applyFill="1" applyAlignment="1">
      <alignment horizontal="center"/>
    </xf>
    <xf numFmtId="0" fontId="1" fillId="0" borderId="0" xfId="0" applyNumberFormat="1" applyFont="1"/>
    <xf numFmtId="3" fontId="5" fillId="3" borderId="1" xfId="0" applyNumberFormat="1" applyFont="1" applyFill="1" applyBorder="1"/>
    <xf numFmtId="0" fontId="2" fillId="3" borderId="0" xfId="0" applyFont="1" applyFill="1" applyBorder="1" applyAlignment="1">
      <alignment horizontal="center"/>
    </xf>
    <xf numFmtId="0" fontId="1" fillId="3" borderId="0" xfId="0" applyFont="1" applyFill="1" applyBorder="1"/>
    <xf numFmtId="0" fontId="5" fillId="3" borderId="0" xfId="0" applyFont="1" applyFill="1" applyBorder="1"/>
    <xf numFmtId="0" fontId="5" fillId="0" borderId="0" xfId="0" applyFont="1" applyFill="1"/>
    <xf numFmtId="3" fontId="5" fillId="0" borderId="0" xfId="0" quotePrefix="1" applyNumberFormat="1" applyFont="1" applyFill="1"/>
    <xf numFmtId="3" fontId="4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14" fillId="4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/>
    <xf numFmtId="0" fontId="11" fillId="0" borderId="0" xfId="0" applyFont="1" applyFill="1"/>
    <xf numFmtId="0" fontId="7" fillId="0" borderId="0" xfId="0" applyFont="1" applyFill="1"/>
    <xf numFmtId="0" fontId="2" fillId="0" borderId="0" xfId="0" applyFont="1" applyFill="1"/>
    <xf numFmtId="0" fontId="10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8"/>
  <sheetViews>
    <sheetView tabSelected="1" topLeftCell="A38" workbookViewId="0">
      <selection activeCell="L69" sqref="L69"/>
    </sheetView>
  </sheetViews>
  <sheetFormatPr baseColWidth="10" defaultColWidth="11.5" defaultRowHeight="13" x14ac:dyDescent="0.15"/>
  <cols>
    <col min="1" max="1" width="5.83203125" style="1" customWidth="1"/>
    <col min="2" max="2" width="12.5" style="1" customWidth="1"/>
    <col min="3" max="3" width="20.33203125" style="1" customWidth="1"/>
    <col min="4" max="6" width="12.5" style="1" customWidth="1"/>
    <col min="7" max="7" width="10.33203125" style="1" customWidth="1"/>
    <col min="8" max="8" width="11.1640625" style="1" customWidth="1"/>
    <col min="9" max="9" width="11.83203125" style="1" customWidth="1"/>
    <col min="10" max="10" width="8.33203125" style="1" customWidth="1"/>
    <col min="11" max="11" width="9.1640625" style="1" customWidth="1"/>
    <col min="12" max="12" width="10.1640625" style="1" bestFit="1" customWidth="1"/>
    <col min="13" max="15" width="8.83203125" style="1" customWidth="1"/>
    <col min="16" max="16" width="9" style="1" customWidth="1"/>
    <col min="17" max="17" width="9.33203125" style="1" customWidth="1"/>
    <col min="18" max="18" width="8.83203125" style="1" customWidth="1"/>
    <col min="19" max="19" width="8.5" style="1" bestFit="1" customWidth="1"/>
    <col min="20" max="20" width="8.6640625" style="1" customWidth="1"/>
    <col min="21" max="21" width="8.1640625" style="1" customWidth="1"/>
    <col min="22" max="23" width="8.33203125" style="1" customWidth="1"/>
    <col min="24" max="16384" width="11.5" style="1"/>
  </cols>
  <sheetData>
    <row r="1" spans="1:23" ht="28" x14ac:dyDescent="0.3">
      <c r="A1" s="55" t="s">
        <v>35</v>
      </c>
      <c r="B1" s="55"/>
      <c r="C1" s="55"/>
      <c r="D1" s="55"/>
      <c r="E1" s="55"/>
      <c r="F1" s="55"/>
      <c r="G1" s="55"/>
      <c r="H1" s="55"/>
    </row>
    <row r="3" spans="1:23" x14ac:dyDescent="0.15">
      <c r="A3" s="2" t="s">
        <v>34</v>
      </c>
      <c r="C3" s="2" t="s">
        <v>51</v>
      </c>
      <c r="D3" s="2"/>
      <c r="E3" s="2"/>
      <c r="F3" s="2"/>
    </row>
    <row r="7" spans="1:23" ht="16" x14ac:dyDescent="0.2">
      <c r="A7" s="4" t="s">
        <v>33</v>
      </c>
    </row>
    <row r="9" spans="1:23" ht="23.25" customHeight="1" x14ac:dyDescent="0.2">
      <c r="A9" s="3" t="s">
        <v>0</v>
      </c>
    </row>
    <row r="10" spans="1:23" ht="44.25" customHeight="1" x14ac:dyDescent="0.2">
      <c r="A10" s="3"/>
      <c r="D10" s="1" t="s">
        <v>13</v>
      </c>
      <c r="F10" s="56" t="s">
        <v>30</v>
      </c>
      <c r="G10" s="57"/>
      <c r="H10" s="76"/>
      <c r="I10" s="58" t="s">
        <v>31</v>
      </c>
    </row>
    <row r="11" spans="1:23" ht="12.75" customHeight="1" x14ac:dyDescent="0.2">
      <c r="A11" s="3"/>
      <c r="D11" s="16">
        <v>1</v>
      </c>
      <c r="E11" s="18">
        <v>2</v>
      </c>
      <c r="F11" s="43">
        <v>3</v>
      </c>
      <c r="G11" s="33">
        <v>4</v>
      </c>
      <c r="H11" s="77">
        <v>5</v>
      </c>
      <c r="I11" s="70">
        <v>6</v>
      </c>
      <c r="J11" s="16">
        <v>7</v>
      </c>
      <c r="K11" s="16">
        <v>8</v>
      </c>
      <c r="L11" s="18">
        <v>9</v>
      </c>
      <c r="M11" s="16">
        <v>10</v>
      </c>
      <c r="N11" s="18">
        <v>11</v>
      </c>
      <c r="O11" s="16">
        <v>12</v>
      </c>
      <c r="P11" s="18">
        <v>13</v>
      </c>
      <c r="Q11" s="18">
        <v>14</v>
      </c>
      <c r="R11" s="18">
        <v>15</v>
      </c>
      <c r="S11" s="18">
        <v>16</v>
      </c>
      <c r="T11" s="16">
        <v>17</v>
      </c>
      <c r="U11" s="16">
        <v>18</v>
      </c>
      <c r="V11" s="16">
        <v>19</v>
      </c>
      <c r="W11" s="16">
        <v>20</v>
      </c>
    </row>
    <row r="12" spans="1:23" x14ac:dyDescent="0.15">
      <c r="A12" s="15" t="s">
        <v>4</v>
      </c>
      <c r="B12" s="5"/>
      <c r="C12" s="5"/>
      <c r="D12" s="6">
        <v>2018</v>
      </c>
      <c r="E12" s="54">
        <v>2019</v>
      </c>
      <c r="F12" s="39">
        <v>2020</v>
      </c>
      <c r="G12" s="6">
        <v>2021</v>
      </c>
      <c r="H12" s="54">
        <v>2022</v>
      </c>
      <c r="I12" s="47">
        <v>2023</v>
      </c>
      <c r="J12" s="6">
        <v>2024</v>
      </c>
      <c r="K12" s="54">
        <v>2025</v>
      </c>
      <c r="L12" s="6">
        <v>2026</v>
      </c>
      <c r="M12" s="54">
        <v>2027</v>
      </c>
      <c r="N12" s="6">
        <v>2028</v>
      </c>
      <c r="O12" s="54">
        <v>2029</v>
      </c>
      <c r="P12" s="6">
        <v>2030</v>
      </c>
      <c r="Q12" s="54">
        <v>2031</v>
      </c>
      <c r="R12" s="6">
        <v>2032</v>
      </c>
      <c r="S12" s="54">
        <v>2033</v>
      </c>
      <c r="T12" s="6">
        <v>2034</v>
      </c>
      <c r="U12" s="54">
        <v>2035</v>
      </c>
      <c r="V12" s="6">
        <v>2036</v>
      </c>
      <c r="W12" s="54">
        <v>2037</v>
      </c>
    </row>
    <row r="13" spans="1:23" x14ac:dyDescent="0.15">
      <c r="E13" s="24"/>
      <c r="F13" s="44"/>
      <c r="H13" s="76"/>
      <c r="I13" s="71"/>
      <c r="L13" s="24"/>
      <c r="N13" s="24"/>
      <c r="P13" s="24"/>
      <c r="Q13" s="24"/>
      <c r="R13" s="24"/>
      <c r="S13" s="24"/>
    </row>
    <row r="14" spans="1:23" s="64" customFormat="1" ht="46" x14ac:dyDescent="0.2">
      <c r="A14" s="63" t="s">
        <v>1</v>
      </c>
      <c r="D14" s="65" t="s">
        <v>21</v>
      </c>
      <c r="E14" s="66" t="s">
        <v>42</v>
      </c>
      <c r="F14" s="66" t="s">
        <v>43</v>
      </c>
      <c r="G14" s="67" t="s">
        <v>44</v>
      </c>
      <c r="H14" s="67" t="s">
        <v>44</v>
      </c>
      <c r="I14" s="48" t="s">
        <v>44</v>
      </c>
      <c r="J14" s="67" t="s">
        <v>44</v>
      </c>
      <c r="K14" s="67" t="s">
        <v>44</v>
      </c>
      <c r="L14" s="67" t="s">
        <v>44</v>
      </c>
      <c r="M14" s="67" t="s">
        <v>44</v>
      </c>
      <c r="N14" s="67" t="s">
        <v>44</v>
      </c>
      <c r="O14" s="67" t="s">
        <v>44</v>
      </c>
      <c r="P14" s="67" t="s">
        <v>44</v>
      </c>
      <c r="Q14" s="67" t="s">
        <v>44</v>
      </c>
      <c r="R14" s="67" t="s">
        <v>44</v>
      </c>
      <c r="S14" s="67" t="s">
        <v>44</v>
      </c>
      <c r="T14" s="67" t="s">
        <v>44</v>
      </c>
      <c r="U14" s="67" t="s">
        <v>44</v>
      </c>
      <c r="V14" s="67" t="s">
        <v>44</v>
      </c>
      <c r="W14" s="67" t="s">
        <v>44</v>
      </c>
    </row>
    <row r="15" spans="1:23" s="7" customFormat="1" ht="16" x14ac:dyDescent="0.2">
      <c r="A15" s="7" t="s">
        <v>1</v>
      </c>
      <c r="D15" s="8">
        <f>D55*6</f>
        <v>4500</v>
      </c>
      <c r="E15" s="8">
        <f>D56*12</f>
        <v>9000</v>
      </c>
      <c r="F15" s="40">
        <f>D57*12</f>
        <v>12000</v>
      </c>
      <c r="G15" s="20">
        <f>F15*$D$63</f>
        <v>12299.999999999998</v>
      </c>
      <c r="H15" s="20">
        <f>G15*D63</f>
        <v>12607.499999999996</v>
      </c>
      <c r="I15" s="49">
        <f>H15*D63</f>
        <v>12922.687499999995</v>
      </c>
      <c r="J15" s="20">
        <f>I15*D63</f>
        <v>13245.754687499993</v>
      </c>
      <c r="K15" s="20">
        <f>J15*D63</f>
        <v>13576.898554687492</v>
      </c>
      <c r="L15" s="20">
        <f>K15*D63</f>
        <v>13916.321018554678</v>
      </c>
      <c r="M15" s="20">
        <f>L15*D63</f>
        <v>14264.229044018544</v>
      </c>
      <c r="N15" s="20">
        <f>M15*D63</f>
        <v>14620.834770119007</v>
      </c>
      <c r="O15" s="20">
        <f>N15*D63</f>
        <v>14986.355639371981</v>
      </c>
      <c r="P15" s="20">
        <f>O15*D63</f>
        <v>15361.014530356279</v>
      </c>
      <c r="Q15" s="20">
        <f>P15*D63</f>
        <v>15745.039893615183</v>
      </c>
      <c r="R15" s="20">
        <f>Q15*D63</f>
        <v>16138.665890955561</v>
      </c>
      <c r="S15" s="20">
        <f>R15*D63</f>
        <v>16542.132538229449</v>
      </c>
      <c r="T15" s="20">
        <f>S15*D63</f>
        <v>16955.685851685183</v>
      </c>
      <c r="U15" s="20">
        <f>T15*D63</f>
        <v>17379.577997977311</v>
      </c>
      <c r="V15" s="20">
        <f>U15*D63</f>
        <v>17814.067447926744</v>
      </c>
      <c r="W15" s="20">
        <f>V15*D63</f>
        <v>18259.41913412491</v>
      </c>
    </row>
    <row r="16" spans="1:23" s="7" customFormat="1" ht="16" x14ac:dyDescent="0.2">
      <c r="A16" s="7" t="s">
        <v>12</v>
      </c>
      <c r="D16" s="8">
        <v>0</v>
      </c>
      <c r="E16" s="20">
        <f>D56*6</f>
        <v>4500</v>
      </c>
      <c r="F16" s="45">
        <v>0</v>
      </c>
      <c r="G16" s="20">
        <v>0</v>
      </c>
      <c r="H16" s="20">
        <v>0</v>
      </c>
      <c r="I16" s="49">
        <v>0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  <c r="P16" s="20">
        <v>0</v>
      </c>
      <c r="Q16" s="20">
        <v>0</v>
      </c>
      <c r="R16" s="25">
        <v>0</v>
      </c>
      <c r="S16" s="20">
        <v>0</v>
      </c>
      <c r="T16" s="20">
        <v>0</v>
      </c>
      <c r="U16" s="20">
        <v>0</v>
      </c>
      <c r="V16" s="20">
        <v>0</v>
      </c>
      <c r="W16" s="20">
        <v>0</v>
      </c>
    </row>
    <row r="17" spans="1:23" s="7" customFormat="1" ht="16" x14ac:dyDescent="0.2">
      <c r="D17" s="12">
        <f>SUM(D15:D15)</f>
        <v>4500</v>
      </c>
      <c r="E17" s="23">
        <f>E15-E16</f>
        <v>4500</v>
      </c>
      <c r="F17" s="42">
        <f t="shared" ref="F17:W17" si="0">F15-F16</f>
        <v>12000</v>
      </c>
      <c r="G17" s="23">
        <f t="shared" si="0"/>
        <v>12299.999999999998</v>
      </c>
      <c r="H17" s="23">
        <f t="shared" si="0"/>
        <v>12607.499999999996</v>
      </c>
      <c r="I17" s="50">
        <f t="shared" si="0"/>
        <v>12922.687499999995</v>
      </c>
      <c r="J17" s="23">
        <f t="shared" si="0"/>
        <v>13245.754687499993</v>
      </c>
      <c r="K17" s="23">
        <f t="shared" si="0"/>
        <v>13576.898554687492</v>
      </c>
      <c r="L17" s="23">
        <f t="shared" si="0"/>
        <v>13916.321018554678</v>
      </c>
      <c r="M17" s="23">
        <f t="shared" si="0"/>
        <v>14264.229044018544</v>
      </c>
      <c r="N17" s="23">
        <f t="shared" si="0"/>
        <v>14620.834770119007</v>
      </c>
      <c r="O17" s="23">
        <f t="shared" si="0"/>
        <v>14986.355639371981</v>
      </c>
      <c r="P17" s="23">
        <f t="shared" si="0"/>
        <v>15361.014530356279</v>
      </c>
      <c r="Q17" s="23">
        <f t="shared" si="0"/>
        <v>15745.039893615183</v>
      </c>
      <c r="R17" s="19">
        <f t="shared" si="0"/>
        <v>16138.665890955561</v>
      </c>
      <c r="S17" s="23">
        <f t="shared" si="0"/>
        <v>16542.132538229449</v>
      </c>
      <c r="T17" s="23">
        <f t="shared" si="0"/>
        <v>16955.685851685183</v>
      </c>
      <c r="U17" s="23">
        <f t="shared" si="0"/>
        <v>17379.577997977311</v>
      </c>
      <c r="V17" s="23">
        <f t="shared" si="0"/>
        <v>17814.067447926744</v>
      </c>
      <c r="W17" s="23">
        <f t="shared" si="0"/>
        <v>18259.41913412491</v>
      </c>
    </row>
    <row r="18" spans="1:23" s="7" customFormat="1" ht="16" x14ac:dyDescent="0.2">
      <c r="E18" s="21"/>
      <c r="F18" s="46"/>
      <c r="H18" s="73"/>
      <c r="I18" s="72"/>
      <c r="L18" s="21"/>
      <c r="N18" s="21"/>
      <c r="P18" s="21"/>
      <c r="Q18" s="21"/>
      <c r="R18" s="21"/>
      <c r="S18" s="21"/>
    </row>
    <row r="19" spans="1:23" s="7" customFormat="1" ht="16" x14ac:dyDescent="0.2">
      <c r="A19" s="4" t="s">
        <v>2</v>
      </c>
      <c r="E19" s="21"/>
      <c r="F19" s="46"/>
      <c r="H19" s="73"/>
      <c r="I19" s="72"/>
      <c r="L19" s="21"/>
      <c r="N19" s="21"/>
      <c r="P19" s="21"/>
      <c r="Q19" s="21"/>
      <c r="R19" s="21"/>
      <c r="S19" s="21"/>
    </row>
    <row r="20" spans="1:23" s="7" customFormat="1" ht="16" x14ac:dyDescent="0.2">
      <c r="A20" s="7" t="s">
        <v>5</v>
      </c>
      <c r="D20" s="11">
        <f>E44</f>
        <v>2190</v>
      </c>
      <c r="E20" s="8">
        <f>D20+E66/2+E68/2</f>
        <v>2808.443521262458</v>
      </c>
      <c r="F20" s="41">
        <f>D20+E66+E68</f>
        <v>3426.8870425249165</v>
      </c>
      <c r="G20" s="11">
        <f t="shared" ref="G20:W20" si="1">F20</f>
        <v>3426.8870425249165</v>
      </c>
      <c r="H20" s="74">
        <f t="shared" si="1"/>
        <v>3426.8870425249165</v>
      </c>
      <c r="I20" s="51">
        <f t="shared" si="1"/>
        <v>3426.8870425249165</v>
      </c>
      <c r="J20" s="11">
        <f t="shared" si="1"/>
        <v>3426.8870425249165</v>
      </c>
      <c r="K20" s="11">
        <f t="shared" si="1"/>
        <v>3426.8870425249165</v>
      </c>
      <c r="L20" s="22">
        <f t="shared" si="1"/>
        <v>3426.8870425249165</v>
      </c>
      <c r="M20" s="11">
        <f t="shared" si="1"/>
        <v>3426.8870425249165</v>
      </c>
      <c r="N20" s="22">
        <f>M20</f>
        <v>3426.8870425249165</v>
      </c>
      <c r="O20" s="11">
        <f t="shared" si="1"/>
        <v>3426.8870425249165</v>
      </c>
      <c r="P20" s="22">
        <f t="shared" si="1"/>
        <v>3426.8870425249165</v>
      </c>
      <c r="Q20" s="22">
        <f t="shared" si="1"/>
        <v>3426.8870425249165</v>
      </c>
      <c r="R20" s="22">
        <f t="shared" si="1"/>
        <v>3426.8870425249165</v>
      </c>
      <c r="S20" s="22">
        <f t="shared" si="1"/>
        <v>3426.8870425249165</v>
      </c>
      <c r="T20" s="11">
        <f t="shared" si="1"/>
        <v>3426.8870425249165</v>
      </c>
      <c r="U20" s="11">
        <f>T20-E68/2</f>
        <v>3225.110187929125</v>
      </c>
      <c r="V20" s="11">
        <f>U20-E68</f>
        <v>2821.556478737542</v>
      </c>
      <c r="W20" s="11">
        <f t="shared" si="1"/>
        <v>2821.556478737542</v>
      </c>
    </row>
    <row r="21" spans="1:23" s="7" customFormat="1" ht="16" x14ac:dyDescent="0.2">
      <c r="A21" s="7" t="s">
        <v>8</v>
      </c>
      <c r="D21" s="8">
        <f>D52</f>
        <v>1150</v>
      </c>
      <c r="E21" s="8">
        <f>E52</f>
        <v>2000</v>
      </c>
      <c r="F21" s="40">
        <v>2350</v>
      </c>
      <c r="G21" s="20">
        <v>2200</v>
      </c>
      <c r="H21" s="20">
        <f t="shared" ref="H21" si="2">G21-100</f>
        <v>2100</v>
      </c>
      <c r="I21" s="49">
        <f t="shared" ref="I21" si="3">H21-100</f>
        <v>2000</v>
      </c>
      <c r="J21" s="20">
        <f t="shared" ref="J21" si="4">I21-100</f>
        <v>1900</v>
      </c>
      <c r="K21" s="20">
        <f t="shared" ref="K21" si="5">J21-100</f>
        <v>1800</v>
      </c>
      <c r="L21" s="20">
        <f t="shared" ref="L21" si="6">K21-100</f>
        <v>1700</v>
      </c>
      <c r="M21" s="20">
        <f t="shared" ref="M21" si="7">L21-100</f>
        <v>1600</v>
      </c>
      <c r="N21" s="20">
        <f t="shared" ref="N21" si="8">M21-100</f>
        <v>1500</v>
      </c>
      <c r="O21" s="20">
        <f t="shared" ref="O21" si="9">N21-100</f>
        <v>1400</v>
      </c>
      <c r="P21" s="20">
        <f t="shared" ref="P21" si="10">O21-100</f>
        <v>1300</v>
      </c>
      <c r="Q21" s="20">
        <f t="shared" ref="Q21:U21" si="11">P21-100</f>
        <v>1200</v>
      </c>
      <c r="R21" s="20">
        <f t="shared" si="11"/>
        <v>1100</v>
      </c>
      <c r="S21" s="20">
        <f t="shared" si="11"/>
        <v>1000</v>
      </c>
      <c r="T21" s="20">
        <f t="shared" si="11"/>
        <v>900</v>
      </c>
      <c r="U21" s="20">
        <f t="shared" si="11"/>
        <v>800</v>
      </c>
      <c r="V21" s="20">
        <v>0</v>
      </c>
      <c r="W21" s="20">
        <v>0</v>
      </c>
    </row>
    <row r="22" spans="1:23" s="7" customFormat="1" ht="16" x14ac:dyDescent="0.2">
      <c r="A22" s="7" t="s">
        <v>10</v>
      </c>
      <c r="D22" s="8">
        <f>D59*6</f>
        <v>1500</v>
      </c>
      <c r="E22" s="8">
        <f>D59*12</f>
        <v>3000</v>
      </c>
      <c r="F22" s="40">
        <f>E22*D63</f>
        <v>3074.9999999999995</v>
      </c>
      <c r="G22" s="17">
        <f>F22*D63</f>
        <v>3151.8749999999991</v>
      </c>
      <c r="H22" s="20">
        <f>G22*D63</f>
        <v>3230.6718749999986</v>
      </c>
      <c r="I22" s="49">
        <f>H22*D63</f>
        <v>3311.4386718749984</v>
      </c>
      <c r="J22" s="17">
        <f>I22*D63</f>
        <v>3394.224638671873</v>
      </c>
      <c r="K22" s="17">
        <f>J22*D63</f>
        <v>3479.0802546386694</v>
      </c>
      <c r="L22" s="17">
        <f>K22*D63</f>
        <v>3566.0572610046361</v>
      </c>
      <c r="M22" s="17">
        <f>L22*D63</f>
        <v>3655.2086925297517</v>
      </c>
      <c r="N22" s="20">
        <f>M22*D63</f>
        <v>3746.5889098429952</v>
      </c>
      <c r="O22" s="17">
        <f>N22*D63</f>
        <v>3840.2536325890696</v>
      </c>
      <c r="P22" s="20">
        <f>O22*D63</f>
        <v>3936.2599734037958</v>
      </c>
      <c r="Q22" s="20">
        <f>P22*D63</f>
        <v>4034.6664727388902</v>
      </c>
      <c r="R22" s="20">
        <f>Q22*D63</f>
        <v>4135.5331345573622</v>
      </c>
      <c r="S22" s="20">
        <f>R22*D63</f>
        <v>4238.9214629212956</v>
      </c>
      <c r="T22" s="17">
        <f>S22*D63</f>
        <v>4344.8944994943276</v>
      </c>
      <c r="U22" s="17">
        <f>T22*D63</f>
        <v>4453.5168619816859</v>
      </c>
      <c r="V22" s="17">
        <f>U22*D63</f>
        <v>4564.8547835312274</v>
      </c>
      <c r="W22" s="17">
        <f>V22*D63</f>
        <v>4678.9761531195081</v>
      </c>
    </row>
    <row r="23" spans="1:23" s="7" customFormat="1" ht="16" x14ac:dyDescent="0.2">
      <c r="A23" s="7" t="s">
        <v>9</v>
      </c>
      <c r="D23" s="11">
        <v>0</v>
      </c>
      <c r="E23" s="22">
        <f>D67</f>
        <v>3500</v>
      </c>
      <c r="F23" s="41">
        <v>500</v>
      </c>
      <c r="G23" s="22">
        <f>F23*D63</f>
        <v>512.5</v>
      </c>
      <c r="H23" s="22">
        <f>G23*D63</f>
        <v>525.3125</v>
      </c>
      <c r="I23" s="51">
        <f>H23*$D$63</f>
        <v>538.4453125</v>
      </c>
      <c r="J23" s="22">
        <f>I23*$D$63</f>
        <v>551.90644531249995</v>
      </c>
      <c r="K23" s="22">
        <f>J23*$D$63</f>
        <v>565.70410644531239</v>
      </c>
      <c r="L23" s="22">
        <f>K23*$D$63</f>
        <v>579.84670910644513</v>
      </c>
      <c r="M23" s="22">
        <f>L23*$D$63</f>
        <v>594.34287683410616</v>
      </c>
      <c r="N23" s="22">
        <f>M23*$D$63</f>
        <v>609.20144875495873</v>
      </c>
      <c r="O23" s="22">
        <f>N23*$D$63</f>
        <v>624.43148497383265</v>
      </c>
      <c r="P23" s="22">
        <f>O23*$D$63</f>
        <v>640.04227209817839</v>
      </c>
      <c r="Q23" s="22">
        <f>P23*$D$63</f>
        <v>656.04332890063279</v>
      </c>
      <c r="R23" s="22">
        <f>Q23*$D$63</f>
        <v>672.4444121231486</v>
      </c>
      <c r="S23" s="22">
        <f>R23*$D$63</f>
        <v>689.25552242622723</v>
      </c>
      <c r="T23" s="22">
        <f>S23*$D$63</f>
        <v>706.48691048688283</v>
      </c>
      <c r="U23" s="22">
        <f>T23*$D$63</f>
        <v>724.1490832490548</v>
      </c>
      <c r="V23" s="22">
        <f>U23*$D$63</f>
        <v>742.25281033028114</v>
      </c>
      <c r="W23" s="22">
        <f>V23*$D$63</f>
        <v>760.8091305885381</v>
      </c>
    </row>
    <row r="24" spans="1:23" s="7" customFormat="1" ht="16" x14ac:dyDescent="0.2">
      <c r="A24" s="7" t="s">
        <v>11</v>
      </c>
      <c r="D24" s="11">
        <v>0</v>
      </c>
      <c r="E24" s="22">
        <v>250</v>
      </c>
      <c r="F24" s="41">
        <v>1000</v>
      </c>
      <c r="G24" s="22">
        <f>F24*$D$63</f>
        <v>1025</v>
      </c>
      <c r="H24" s="22">
        <f>G24*$D$63</f>
        <v>1050.625</v>
      </c>
      <c r="I24" s="51">
        <f>H24*$D$63</f>
        <v>1076.890625</v>
      </c>
      <c r="J24" s="22">
        <f>I24*$D$63</f>
        <v>1103.8128906249999</v>
      </c>
      <c r="K24" s="22">
        <f>J24*$D$63</f>
        <v>1131.4082128906248</v>
      </c>
      <c r="L24" s="22">
        <f>K24*$D$63</f>
        <v>1159.6934182128903</v>
      </c>
      <c r="M24" s="22">
        <f>L24*$D$63</f>
        <v>1188.6857536682123</v>
      </c>
      <c r="N24" s="22">
        <f>M24*$D$63</f>
        <v>1218.4028975099175</v>
      </c>
      <c r="O24" s="22">
        <f>N24*$D$63</f>
        <v>1248.8629699476653</v>
      </c>
      <c r="P24" s="22">
        <f>O24*$D$63</f>
        <v>1280.0845441963568</v>
      </c>
      <c r="Q24" s="22">
        <f>P24*$D$63</f>
        <v>1312.0866578012656</v>
      </c>
      <c r="R24" s="22">
        <f>Q24*$D$63</f>
        <v>1344.8888242462972</v>
      </c>
      <c r="S24" s="22">
        <f>R24*$D$63</f>
        <v>1378.5110448524545</v>
      </c>
      <c r="T24" s="22">
        <f>S24*$D$63</f>
        <v>1412.9738209737657</v>
      </c>
      <c r="U24" s="22">
        <f>T24*$D$63</f>
        <v>1448.2981664981096</v>
      </c>
      <c r="V24" s="22">
        <f>U24*$D$63</f>
        <v>1484.5056206605623</v>
      </c>
      <c r="W24" s="22">
        <f>V24*$D$63</f>
        <v>1521.6182611770762</v>
      </c>
    </row>
    <row r="25" spans="1:23" s="7" customFormat="1" ht="16" x14ac:dyDescent="0.2">
      <c r="A25" s="7" t="s">
        <v>6</v>
      </c>
      <c r="D25" s="8">
        <f>D60/2</f>
        <v>50</v>
      </c>
      <c r="E25" s="20">
        <f>D60</f>
        <v>100</v>
      </c>
      <c r="F25" s="45">
        <f>E25*$D$63</f>
        <v>102.49999999999999</v>
      </c>
      <c r="G25" s="25">
        <f>F25*$D$63</f>
        <v>105.06249999999997</v>
      </c>
      <c r="H25" s="25">
        <f>G25*$D$63</f>
        <v>107.68906249999996</v>
      </c>
      <c r="I25" s="69">
        <f>H25*$D$63</f>
        <v>110.38128906249996</v>
      </c>
      <c r="J25" s="25">
        <f>I25*$D$63</f>
        <v>113.14082128906244</v>
      </c>
      <c r="K25" s="25">
        <f>J25*$D$63</f>
        <v>115.96934182128899</v>
      </c>
      <c r="L25" s="25">
        <f>K25*$D$63</f>
        <v>118.8685753668212</v>
      </c>
      <c r="M25" s="25">
        <f>L25*$D$63</f>
        <v>121.84028975099173</v>
      </c>
      <c r="N25" s="25">
        <f>M25*$D$63</f>
        <v>124.88629699476651</v>
      </c>
      <c r="O25" s="25">
        <f>N25*$D$63</f>
        <v>128.00845441963565</v>
      </c>
      <c r="P25" s="25">
        <f>O25*$D$63</f>
        <v>131.20866578012652</v>
      </c>
      <c r="Q25" s="25">
        <f>P25*$D$63</f>
        <v>134.48888242462968</v>
      </c>
      <c r="R25" s="25">
        <f>Q25*$D$63</f>
        <v>137.8511044852454</v>
      </c>
      <c r="S25" s="25">
        <f>R25*$D$63</f>
        <v>141.29738209737653</v>
      </c>
      <c r="T25" s="25">
        <f>S25*$D$63</f>
        <v>144.82981664981094</v>
      </c>
      <c r="U25" s="25">
        <f>T25*$D$63</f>
        <v>148.45056206605619</v>
      </c>
      <c r="V25" s="25">
        <f>U25*$D$63</f>
        <v>152.16182611770759</v>
      </c>
      <c r="W25" s="25">
        <f>V25*$D$63</f>
        <v>155.96587177065027</v>
      </c>
    </row>
    <row r="26" spans="1:23" s="7" customFormat="1" ht="16" x14ac:dyDescent="0.2">
      <c r="A26" s="10" t="s">
        <v>2</v>
      </c>
      <c r="B26" s="10"/>
      <c r="C26" s="10"/>
      <c r="D26" s="12">
        <f t="shared" ref="D26:W26" si="12">SUM(D20:D25)</f>
        <v>4890</v>
      </c>
      <c r="E26" s="23">
        <f t="shared" si="12"/>
        <v>11658.443521262458</v>
      </c>
      <c r="F26" s="42">
        <f t="shared" si="12"/>
        <v>10454.387042524917</v>
      </c>
      <c r="G26" s="12">
        <f t="shared" si="12"/>
        <v>10421.324542524915</v>
      </c>
      <c r="H26" s="23">
        <f t="shared" si="12"/>
        <v>10441.185480024915</v>
      </c>
      <c r="I26" s="50">
        <f t="shared" si="12"/>
        <v>10464.042940962414</v>
      </c>
      <c r="J26" s="12">
        <f t="shared" si="12"/>
        <v>10489.971838423351</v>
      </c>
      <c r="K26" s="12">
        <f t="shared" si="12"/>
        <v>10519.048958320813</v>
      </c>
      <c r="L26" s="23">
        <f t="shared" si="12"/>
        <v>10551.35300621571</v>
      </c>
      <c r="M26" s="12">
        <f t="shared" si="12"/>
        <v>10586.964655307978</v>
      </c>
      <c r="N26" s="23">
        <f t="shared" si="12"/>
        <v>10625.966595627555</v>
      </c>
      <c r="O26" s="12">
        <f t="shared" si="12"/>
        <v>10668.443584455123</v>
      </c>
      <c r="P26" s="23">
        <f t="shared" si="12"/>
        <v>10714.482498003375</v>
      </c>
      <c r="Q26" s="23">
        <f t="shared" si="12"/>
        <v>10764.172384390335</v>
      </c>
      <c r="R26" s="19">
        <f t="shared" si="12"/>
        <v>10817.604517936972</v>
      </c>
      <c r="S26" s="23">
        <f t="shared" si="12"/>
        <v>10874.872454822271</v>
      </c>
      <c r="T26" s="12">
        <f t="shared" si="12"/>
        <v>10936.072090129706</v>
      </c>
      <c r="U26" s="12">
        <f t="shared" si="12"/>
        <v>10799.52486172403</v>
      </c>
      <c r="V26" s="12">
        <f t="shared" si="12"/>
        <v>9765.3315193773215</v>
      </c>
      <c r="W26" s="12">
        <f t="shared" si="12"/>
        <v>9938.9258953933131</v>
      </c>
    </row>
    <row r="27" spans="1:23" s="7" customFormat="1" ht="16" x14ac:dyDescent="0.2">
      <c r="A27" s="13"/>
      <c r="B27" s="13"/>
      <c r="C27" s="13"/>
      <c r="D27" s="14"/>
      <c r="E27" s="19"/>
      <c r="F27" s="42"/>
      <c r="G27" s="14"/>
      <c r="H27" s="19"/>
      <c r="I27" s="52"/>
      <c r="J27" s="14"/>
      <c r="K27" s="14"/>
      <c r="L27" s="19"/>
      <c r="M27" s="14"/>
      <c r="N27" s="19"/>
      <c r="O27" s="14"/>
      <c r="P27" s="19"/>
      <c r="Q27" s="19"/>
      <c r="R27" s="19"/>
      <c r="S27" s="19"/>
    </row>
    <row r="28" spans="1:23" s="7" customFormat="1" ht="16" x14ac:dyDescent="0.2">
      <c r="A28" s="4" t="s">
        <v>3</v>
      </c>
      <c r="D28" s="9">
        <f t="shared" ref="D28:W28" si="13">D17-D26</f>
        <v>-390</v>
      </c>
      <c r="E28" s="19">
        <f t="shared" si="13"/>
        <v>-7158.4435212624576</v>
      </c>
      <c r="F28" s="42">
        <f t="shared" si="13"/>
        <v>1545.612957475083</v>
      </c>
      <c r="G28" s="9">
        <f t="shared" si="13"/>
        <v>1878.675457475083</v>
      </c>
      <c r="H28" s="75">
        <f t="shared" si="13"/>
        <v>2166.3145199750816</v>
      </c>
      <c r="I28" s="52">
        <f t="shared" si="13"/>
        <v>2458.6445590375806</v>
      </c>
      <c r="J28" s="9">
        <f t="shared" si="13"/>
        <v>2755.7828490766424</v>
      </c>
      <c r="K28" s="9">
        <f t="shared" si="13"/>
        <v>3057.8495963666792</v>
      </c>
      <c r="L28" s="19">
        <f t="shared" si="13"/>
        <v>3364.968012338968</v>
      </c>
      <c r="M28" s="9">
        <f t="shared" si="13"/>
        <v>3677.264388710566</v>
      </c>
      <c r="N28" s="19">
        <f t="shared" si="13"/>
        <v>3994.868174491452</v>
      </c>
      <c r="O28" s="9">
        <f t="shared" si="13"/>
        <v>4317.9120549168583</v>
      </c>
      <c r="P28" s="19">
        <f t="shared" si="13"/>
        <v>4646.5320323529031</v>
      </c>
      <c r="Q28" s="19">
        <f t="shared" si="13"/>
        <v>4980.8675092248486</v>
      </c>
      <c r="R28" s="19">
        <f t="shared" si="13"/>
        <v>5321.0613730185887</v>
      </c>
      <c r="S28" s="19">
        <f t="shared" si="13"/>
        <v>5667.2600834071782</v>
      </c>
      <c r="T28" s="9">
        <f t="shared" si="13"/>
        <v>6019.6137615554762</v>
      </c>
      <c r="U28" s="9">
        <f t="shared" si="13"/>
        <v>6580.0531362532802</v>
      </c>
      <c r="V28" s="9">
        <f t="shared" si="13"/>
        <v>8048.7359285494222</v>
      </c>
      <c r="W28" s="9">
        <f t="shared" si="13"/>
        <v>8320.4932387315966</v>
      </c>
    </row>
    <row r="29" spans="1:23" s="7" customFormat="1" ht="16" x14ac:dyDescent="0.2">
      <c r="A29" s="4" t="s">
        <v>7</v>
      </c>
      <c r="D29" s="9">
        <f>D28</f>
        <v>-390</v>
      </c>
      <c r="E29" s="19">
        <f t="shared" ref="E29:W29" si="14">E28+D29</f>
        <v>-7548.4435212624576</v>
      </c>
      <c r="F29" s="42">
        <f t="shared" si="14"/>
        <v>-6002.8305637873746</v>
      </c>
      <c r="G29" s="9">
        <f t="shared" si="14"/>
        <v>-4124.1551063122915</v>
      </c>
      <c r="H29" s="75">
        <f t="shared" si="14"/>
        <v>-1957.84058633721</v>
      </c>
      <c r="I29" s="52">
        <f t="shared" si="14"/>
        <v>500.80397270037065</v>
      </c>
      <c r="J29" s="9">
        <f t="shared" si="14"/>
        <v>3256.586821777013</v>
      </c>
      <c r="K29" s="9">
        <f t="shared" si="14"/>
        <v>6314.4364181436922</v>
      </c>
      <c r="L29" s="19">
        <f t="shared" si="14"/>
        <v>9679.4044304826602</v>
      </c>
      <c r="M29" s="9">
        <f t="shared" si="14"/>
        <v>13356.668819193226</v>
      </c>
      <c r="N29" s="19">
        <f t="shared" si="14"/>
        <v>17351.536993684676</v>
      </c>
      <c r="O29" s="9">
        <f t="shared" si="14"/>
        <v>21669.449048601535</v>
      </c>
      <c r="P29" s="19">
        <f t="shared" si="14"/>
        <v>26315.981080954436</v>
      </c>
      <c r="Q29" s="19">
        <f t="shared" si="14"/>
        <v>31296.848590179285</v>
      </c>
      <c r="R29" s="19">
        <f t="shared" si="14"/>
        <v>36617.909963197875</v>
      </c>
      <c r="S29" s="19">
        <f t="shared" si="14"/>
        <v>42285.170046605053</v>
      </c>
      <c r="T29" s="9">
        <f t="shared" si="14"/>
        <v>48304.78380816053</v>
      </c>
      <c r="U29" s="9">
        <f t="shared" si="14"/>
        <v>54884.836944413808</v>
      </c>
      <c r="V29" s="9">
        <f t="shared" si="14"/>
        <v>62933.572872963232</v>
      </c>
      <c r="W29" s="9">
        <f t="shared" si="14"/>
        <v>71254.066111694832</v>
      </c>
    </row>
    <row r="30" spans="1:23" s="7" customFormat="1" ht="16" x14ac:dyDescent="0.2"/>
    <row r="31" spans="1:23" s="7" customFormat="1" ht="16" x14ac:dyDescent="0.2">
      <c r="A31" s="4"/>
    </row>
    <row r="33" spans="2:16" x14ac:dyDescent="0.15">
      <c r="C33" s="78" t="s">
        <v>36</v>
      </c>
      <c r="D33" s="78"/>
      <c r="E33" s="78"/>
      <c r="F33" s="79"/>
    </row>
    <row r="34" spans="2:16" x14ac:dyDescent="0.15">
      <c r="F34" s="76"/>
      <c r="M34" s="2"/>
      <c r="N34" s="32"/>
      <c r="O34" s="32"/>
      <c r="P34" s="32"/>
    </row>
    <row r="35" spans="2:16" x14ac:dyDescent="0.15">
      <c r="C35" s="53" t="s">
        <v>14</v>
      </c>
      <c r="D35" s="53"/>
      <c r="E35" s="60" t="s">
        <v>41</v>
      </c>
      <c r="G35" s="34"/>
      <c r="N35" s="32"/>
      <c r="O35" s="32"/>
      <c r="P35" s="32"/>
    </row>
    <row r="36" spans="2:16" x14ac:dyDescent="0.15">
      <c r="C36" s="1" t="s">
        <v>15</v>
      </c>
      <c r="D36" s="26">
        <v>190000</v>
      </c>
      <c r="E36" s="37">
        <f>ROUND(D42*C43,2)</f>
        <v>1995</v>
      </c>
      <c r="N36" s="32"/>
      <c r="O36" s="32"/>
      <c r="P36" s="32"/>
    </row>
    <row r="37" spans="2:16" x14ac:dyDescent="0.15">
      <c r="C37" s="1" t="s">
        <v>20</v>
      </c>
      <c r="D37" s="26">
        <v>8000</v>
      </c>
      <c r="E37" s="37">
        <f>D37*0.015</f>
        <v>120</v>
      </c>
      <c r="N37" s="32"/>
      <c r="O37" s="32"/>
      <c r="P37" s="32"/>
    </row>
    <row r="38" spans="2:16" x14ac:dyDescent="0.15">
      <c r="C38" s="1" t="s">
        <v>28</v>
      </c>
      <c r="D38" s="26">
        <v>2000</v>
      </c>
      <c r="E38" s="37">
        <f>D38*0.015</f>
        <v>30</v>
      </c>
    </row>
    <row r="39" spans="2:16" x14ac:dyDescent="0.15">
      <c r="C39" s="1" t="s">
        <v>17</v>
      </c>
      <c r="D39" s="26">
        <v>3000</v>
      </c>
      <c r="E39" s="37">
        <f>D39*0.015</f>
        <v>45</v>
      </c>
    </row>
    <row r="40" spans="2:16" x14ac:dyDescent="0.15">
      <c r="C40" s="2" t="s">
        <v>16</v>
      </c>
      <c r="D40" s="31">
        <f>SUM(D36:D39)</f>
        <v>203000</v>
      </c>
    </row>
    <row r="41" spans="2:16" x14ac:dyDescent="0.15">
      <c r="C41" s="27" t="s">
        <v>18</v>
      </c>
      <c r="D41" s="26">
        <f>D36*0.3</f>
        <v>57000</v>
      </c>
      <c r="K41"/>
      <c r="L41" s="28"/>
    </row>
    <row r="42" spans="2:16" x14ac:dyDescent="0.15">
      <c r="C42" s="1" t="s">
        <v>19</v>
      </c>
      <c r="D42" s="26">
        <f>D36-D41</f>
        <v>133000</v>
      </c>
      <c r="E42" s="26"/>
    </row>
    <row r="43" spans="2:16" x14ac:dyDescent="0.15">
      <c r="B43" s="60" t="s">
        <v>40</v>
      </c>
      <c r="C43" s="62">
        <v>1.4999999999999999E-2</v>
      </c>
    </row>
    <row r="44" spans="2:16" x14ac:dyDescent="0.15">
      <c r="C44" s="2" t="s">
        <v>29</v>
      </c>
      <c r="D44" s="2"/>
      <c r="E44" s="38">
        <f>E36+E37+E38+E39</f>
        <v>2190</v>
      </c>
    </row>
    <row r="46" spans="2:16" x14ac:dyDescent="0.15">
      <c r="P46"/>
    </row>
    <row r="47" spans="2:16" ht="16" x14ac:dyDescent="0.2">
      <c r="C47" s="59" t="s">
        <v>24</v>
      </c>
      <c r="D47" s="60">
        <v>2018</v>
      </c>
      <c r="E47" s="2">
        <v>2019</v>
      </c>
      <c r="K47" s="29"/>
      <c r="L47" s="30"/>
    </row>
    <row r="48" spans="2:16" x14ac:dyDescent="0.15">
      <c r="C48" s="1" t="s">
        <v>38</v>
      </c>
      <c r="E48" s="1">
        <v>500</v>
      </c>
    </row>
    <row r="49" spans="3:7" x14ac:dyDescent="0.15">
      <c r="C49" s="1" t="s">
        <v>37</v>
      </c>
      <c r="D49">
        <v>150</v>
      </c>
      <c r="E49" s="1">
        <v>500</v>
      </c>
    </row>
    <row r="50" spans="3:7" x14ac:dyDescent="0.15">
      <c r="C50" s="1" t="s">
        <v>25</v>
      </c>
      <c r="D50">
        <v>500</v>
      </c>
      <c r="E50" s="1">
        <v>500</v>
      </c>
    </row>
    <row r="51" spans="3:7" x14ac:dyDescent="0.15">
      <c r="C51" s="1" t="s">
        <v>26</v>
      </c>
      <c r="D51">
        <v>500</v>
      </c>
      <c r="E51" s="1">
        <v>500</v>
      </c>
    </row>
    <row r="52" spans="3:7" x14ac:dyDescent="0.15">
      <c r="C52" s="35" t="s">
        <v>39</v>
      </c>
      <c r="D52" s="2">
        <f>SUM(D48:D51)</f>
        <v>1150</v>
      </c>
      <c r="E52" s="36">
        <f>SUM(E48:E51)</f>
        <v>2000</v>
      </c>
      <c r="G52"/>
    </row>
    <row r="54" spans="3:7" x14ac:dyDescent="0.15">
      <c r="C54" s="2" t="s">
        <v>48</v>
      </c>
      <c r="D54" s="61" t="s">
        <v>45</v>
      </c>
    </row>
    <row r="55" spans="3:7" x14ac:dyDescent="0.15">
      <c r="C55" s="2">
        <v>2019</v>
      </c>
      <c r="D55" s="61">
        <v>750</v>
      </c>
    </row>
    <row r="56" spans="3:7" x14ac:dyDescent="0.15">
      <c r="C56" s="2">
        <v>2019</v>
      </c>
      <c r="D56" s="61">
        <v>750</v>
      </c>
    </row>
    <row r="57" spans="3:7" x14ac:dyDescent="0.15">
      <c r="C57" s="2">
        <v>2020</v>
      </c>
      <c r="D57" s="61">
        <v>1000</v>
      </c>
    </row>
    <row r="58" spans="3:7" x14ac:dyDescent="0.15">
      <c r="C58" s="2" t="s">
        <v>47</v>
      </c>
    </row>
    <row r="59" spans="3:7" x14ac:dyDescent="0.15">
      <c r="C59" s="2" t="s">
        <v>10</v>
      </c>
      <c r="D59" s="1">
        <v>250</v>
      </c>
    </row>
    <row r="60" spans="3:7" x14ac:dyDescent="0.15">
      <c r="C60" s="2" t="s">
        <v>6</v>
      </c>
      <c r="D60" s="1">
        <v>100</v>
      </c>
    </row>
    <row r="61" spans="3:7" x14ac:dyDescent="0.15">
      <c r="C61" s="2" t="s">
        <v>49</v>
      </c>
      <c r="D61" s="1">
        <v>500</v>
      </c>
    </row>
    <row r="63" spans="3:7" x14ac:dyDescent="0.15">
      <c r="C63" s="2" t="s">
        <v>46</v>
      </c>
      <c r="D63" s="68">
        <v>1.0249999999999999</v>
      </c>
    </row>
    <row r="65" spans="3:8" x14ac:dyDescent="0.15">
      <c r="C65" s="80" t="s">
        <v>50</v>
      </c>
      <c r="D65" s="80"/>
      <c r="E65" s="76"/>
      <c r="F65" s="76"/>
      <c r="G65" s="76"/>
      <c r="H65" s="81"/>
    </row>
    <row r="66" spans="3:8" ht="16" x14ac:dyDescent="0.2">
      <c r="C66" s="76" t="s">
        <v>22</v>
      </c>
      <c r="D66" s="76">
        <v>12500</v>
      </c>
      <c r="E66" s="82">
        <f>D66/15</f>
        <v>833.33333333333337</v>
      </c>
      <c r="F66" s="76" t="s">
        <v>23</v>
      </c>
      <c r="G66" s="76"/>
      <c r="H66" s="83"/>
    </row>
    <row r="67" spans="3:8" x14ac:dyDescent="0.15">
      <c r="C67" s="76" t="s">
        <v>9</v>
      </c>
      <c r="D67" s="76">
        <v>3500</v>
      </c>
      <c r="E67" s="76"/>
      <c r="F67" s="76"/>
      <c r="G67" s="76"/>
      <c r="H67" s="81"/>
    </row>
    <row r="68" spans="3:8" x14ac:dyDescent="0.15">
      <c r="C68" s="76" t="s">
        <v>27</v>
      </c>
      <c r="D68" s="84">
        <f>18500+8000</f>
        <v>26500</v>
      </c>
      <c r="E68" s="82">
        <f>D68/65.6666</f>
        <v>403.55370919158293</v>
      </c>
      <c r="F68" s="85" t="s">
        <v>32</v>
      </c>
      <c r="G68" s="76"/>
      <c r="H68" s="81"/>
    </row>
  </sheetData>
  <mergeCells count="4">
    <mergeCell ref="C35:D35"/>
    <mergeCell ref="C65:D65"/>
    <mergeCell ref="A1:H1"/>
    <mergeCell ref="C33:E33"/>
  </mergeCells>
  <phoneticPr fontId="0" type="noConversion"/>
  <pageMargins left="0.78740157499999996" right="0.78740157499999996" top="0.984251969" bottom="0.984251969" header="0.4921259845" footer="0.4921259845"/>
  <pageSetup paperSize="9" scale="66" orientation="landscape"/>
  <headerFooter alignWithMargins="0">
    <oddHeader>&amp;L&amp;"Times New Roman,Standard"Dr. Klaus Gaig Wirtschaftsprüfung und Steuerberatung GmbH</oddHeader>
  </headerFooter>
  <ignoredErrors>
    <ignoredError sqref="D52:E5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Prognoserechnung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Simone Awender</cp:lastModifiedBy>
  <cp:lastPrinted>2013-10-13T09:02:40Z</cp:lastPrinted>
  <dcterms:created xsi:type="dcterms:W3CDTF">2001-09-10T08:12:03Z</dcterms:created>
  <dcterms:modified xsi:type="dcterms:W3CDTF">2022-05-17T11:33:23Z</dcterms:modified>
  <cp:category/>
</cp:coreProperties>
</file>