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drawings/drawing2.xml" ContentType="application/vnd.openxmlformats-officedocument.drawing+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omments2.xml" ContentType="application/vnd.openxmlformats-officedocument.spreadsheetml.comments+xml"/>
  <Override PartName="/xl/drawings/drawing3.xml" ContentType="application/vnd.openxmlformats-officedocument.drawing+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comments3.xml" ContentType="application/vnd.openxmlformats-officedocument.spreadsheetml.comments+xml"/>
  <Override PartName="/xl/drawings/drawing4.xml" ContentType="application/vnd.openxmlformats-officedocument.drawing+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comments4.xml" ContentType="application/vnd.openxmlformats-officedocument.spreadsheetml.comments+xml"/>
  <Override PartName="/xl/drawings/drawing5.xml" ContentType="application/vnd.openxmlformats-officedocument.drawing+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comments5.xml" ContentType="application/vnd.openxmlformats-officedocument.spreadsheetml.comments+xml"/>
  <Override PartName="/xl/drawings/drawing6.xml" ContentType="application/vnd.openxmlformats-officedocument.drawing+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comments6.xml" ContentType="application/vnd.openxmlformats-officedocument.spreadsheetml.comments+xml"/>
  <Override PartName="/xl/drawings/drawing7.xml" ContentType="application/vnd.openxmlformats-officedocument.drawing+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comments7.xml" ContentType="application/vnd.openxmlformats-officedocument.spreadsheetml.comments+xml"/>
  <Override PartName="/xl/drawings/drawing8.xml" ContentType="application/vnd.openxmlformats-officedocument.drawing+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comments8.xml" ContentType="application/vnd.openxmlformats-officedocument.spreadsheetml.comments+xml"/>
  <Override PartName="/xl/drawings/drawing9.xml" ContentType="application/vnd.openxmlformats-officedocument.drawing+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comments9.xml" ContentType="application/vnd.openxmlformats-officedocument.spreadsheetml.comments+xml"/>
  <Override PartName="/xl/drawings/drawing10.xml" ContentType="application/vnd.openxmlformats-officedocument.drawing+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comments10.xml" ContentType="application/vnd.openxmlformats-officedocument.spreadsheetml.comments+xml"/>
  <Override PartName="/xl/drawings/drawing11.xml" ContentType="application/vnd.openxmlformats-officedocument.drawing+xml"/>
  <Override PartName="/xl/tables/table41.xml" ContentType="application/vnd.openxmlformats-officedocument.spreadsheetml.table+xml"/>
  <Override PartName="/xl/tables/table42.xml" ContentType="application/vnd.openxmlformats-officedocument.spreadsheetml.table+xml"/>
  <Override PartName="/xl/drawings/drawing12.xml" ContentType="application/vnd.openxmlformats-officedocument.drawing+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DieseArbeitsmappe"/>
  <mc:AlternateContent xmlns:mc="http://schemas.openxmlformats.org/markup-compatibility/2006">
    <mc:Choice Requires="x15">
      <x15ac:absPath xmlns:x15ac="http://schemas.microsoft.com/office/spreadsheetml/2010/11/ac" url="C:\Users\tborrman\Documents\Minijob-Rechner\"/>
    </mc:Choice>
  </mc:AlternateContent>
  <xr:revisionPtr revIDLastSave="0" documentId="13_ncr:1_{F96C32C8-61E2-4A1A-AA2A-18B8F7222A68}" xr6:coauthVersionLast="36" xr6:coauthVersionMax="36" xr10:uidLastSave="{00000000-0000-0000-0000-000000000000}"/>
  <bookViews>
    <workbookView xWindow="0" yWindow="0" windowWidth="16380" windowHeight="8190" tabRatio="855" xr2:uid="{00000000-000D-0000-FFFF-FFFF00000000}"/>
  </bookViews>
  <sheets>
    <sheet name="Minijob 1" sheetId="1" r:id="rId1"/>
    <sheet name="Minijob 2" sheetId="2" r:id="rId2"/>
    <sheet name="Minijob 3" sheetId="3" r:id="rId3"/>
    <sheet name="Minijob 4" sheetId="4" r:id="rId4"/>
    <sheet name="Minijob 5" sheetId="5" r:id="rId5"/>
    <sheet name="Minijob 6" sheetId="6" r:id="rId6"/>
    <sheet name="Minijob 7" sheetId="7" r:id="rId7"/>
    <sheet name="Minijob 8" sheetId="8" r:id="rId8"/>
    <sheet name="Minijob 9" sheetId="9" r:id="rId9"/>
    <sheet name="Minijob 10" sheetId="10" r:id="rId10"/>
    <sheet name="Gesamt Abgabenberechnung" sheetId="11" r:id="rId11"/>
    <sheet name="Beitragssätze" sheetId="12" state="hidden" r:id="rId12"/>
  </sheets>
  <definedNames>
    <definedName name="_xlnm.Print_Area" localSheetId="10">'Gesamt Abgabenberechnung'!$A$2:$C$33</definedName>
    <definedName name="_xlnm.Print_Area" localSheetId="0">'Minijob 1'!$A$34:$C$61</definedName>
    <definedName name="_xlnm.Print_Area" localSheetId="9">'Minijob 10'!$A$31:$C$58</definedName>
    <definedName name="_xlnm.Print_Area" localSheetId="1">'Minijob 2'!$A$31:$C$58</definedName>
    <definedName name="_xlnm.Print_Area" localSheetId="2">'Minijob 3'!$A$31:$C$58</definedName>
    <definedName name="_xlnm.Print_Area" localSheetId="3">'Minijob 4'!$A$31:$C$58</definedName>
    <definedName name="_xlnm.Print_Area" localSheetId="4">'Minijob 5'!$A$31:$C$58</definedName>
    <definedName name="_xlnm.Print_Area" localSheetId="5">'Minijob 6'!$A$31:$C$58</definedName>
    <definedName name="_xlnm.Print_Area" localSheetId="6">'Minijob 7'!$A$31:$C$58</definedName>
    <definedName name="_xlnm.Print_Area" localSheetId="7">'Minijob 8'!$A$31:$C$58</definedName>
    <definedName name="_xlnm.Print_Area" localSheetId="8">'Minijob 9'!$A$31:$C$58</definedName>
    <definedName name="Excel_BuiltIn_Print_Area" localSheetId="9">'Minijob 10'!$A$30:$D$59</definedName>
    <definedName name="Excel_BuiltIn_Print_Area" localSheetId="1">'Minijob 2'!$A$32:$D$59</definedName>
    <definedName name="Excel_BuiltIn_Print_Area" localSheetId="2">'Minijob 3'!$A$30:$D$59</definedName>
    <definedName name="Excel_BuiltIn_Print_Area" localSheetId="3">'Minijob 4'!$A$30:$D$59</definedName>
    <definedName name="Excel_BuiltIn_Print_Area" localSheetId="4">'Minijob 5'!$A$30:$D$59</definedName>
    <definedName name="Excel_BuiltIn_Print_Area" localSheetId="5">'Minijob 6'!$A$30:$D$59</definedName>
    <definedName name="Excel_BuiltIn_Print_Area" localSheetId="6">'Minijob 7'!$A$30:$D$59</definedName>
    <definedName name="Excel_BuiltIn_Print_Area" localSheetId="7">'Minijob 8'!$A$30:$D$59</definedName>
    <definedName name="Excel_BuiltIn_Print_Area" localSheetId="8">'Minijob 9'!$A$30:$D$59</definedName>
  </definedNames>
  <calcPr calcId="191029"/>
</workbook>
</file>

<file path=xl/calcChain.xml><?xml version="1.0" encoding="utf-8"?>
<calcChain xmlns="http://schemas.openxmlformats.org/spreadsheetml/2006/main">
  <c r="D53" i="10" l="1"/>
  <c r="D53" i="9"/>
  <c r="D53" i="8"/>
  <c r="D53" i="7"/>
  <c r="D53" i="6"/>
  <c r="D53" i="5"/>
  <c r="D53" i="4"/>
  <c r="D53" i="3"/>
  <c r="D53" i="2"/>
  <c r="D56" i="1" l="1"/>
  <c r="B17" i="2" l="1"/>
  <c r="B17" i="10"/>
  <c r="B17" i="9"/>
  <c r="B17" i="8"/>
  <c r="B17" i="7"/>
  <c r="B17" i="6"/>
  <c r="B17" i="5"/>
  <c r="B17" i="4"/>
  <c r="B17" i="3"/>
  <c r="B16" i="2"/>
  <c r="B16" i="10" l="1"/>
  <c r="B16" i="9"/>
  <c r="B16" i="8"/>
  <c r="B16" i="7"/>
  <c r="B16" i="6"/>
  <c r="B16" i="5"/>
  <c r="B16" i="4"/>
  <c r="B16" i="3"/>
  <c r="A2" i="12" l="1"/>
  <c r="B6" i="11"/>
  <c r="B4" i="10" l="1"/>
  <c r="B43" i="10" s="1"/>
  <c r="B4" i="9"/>
  <c r="B43" i="9" s="1"/>
  <c r="B4" i="8"/>
  <c r="B43" i="8" s="1"/>
  <c r="B4" i="7"/>
  <c r="B43" i="7" s="1"/>
  <c r="B4" i="6"/>
  <c r="B43" i="6" s="1"/>
  <c r="B4" i="5"/>
  <c r="B43" i="5" s="1"/>
  <c r="B4" i="4"/>
  <c r="B43" i="4" s="1"/>
  <c r="B4" i="3"/>
  <c r="B43" i="3" s="1"/>
  <c r="B4" i="2"/>
  <c r="B6" i="2"/>
  <c r="B41" i="10" l="1"/>
  <c r="B39" i="10"/>
  <c r="B37" i="10"/>
  <c r="B41" i="9"/>
  <c r="B39" i="9"/>
  <c r="B37" i="9"/>
  <c r="B41" i="8"/>
  <c r="B39" i="8"/>
  <c r="B37" i="8"/>
  <c r="B37" i="7"/>
  <c r="B39" i="7"/>
  <c r="B41" i="7"/>
  <c r="B41" i="6"/>
  <c r="B39" i="6"/>
  <c r="B37" i="6"/>
  <c r="B41" i="5" l="1"/>
  <c r="B37" i="5"/>
  <c r="B41" i="4"/>
  <c r="B39" i="4"/>
  <c r="B37" i="4"/>
  <c r="B41" i="3"/>
  <c r="B39" i="3"/>
  <c r="B37" i="3"/>
  <c r="B43" i="2"/>
  <c r="B41" i="2"/>
  <c r="B39" i="2"/>
  <c r="B37" i="2"/>
  <c r="B6" i="10"/>
  <c r="B6" i="9"/>
  <c r="B6" i="8"/>
  <c r="B6" i="7"/>
  <c r="B6" i="6"/>
  <c r="B6" i="5"/>
  <c r="B6" i="4"/>
  <c r="B6" i="3"/>
  <c r="A2" i="11" l="1"/>
  <c r="B31" i="11" l="1"/>
  <c r="B30" i="11"/>
  <c r="B29" i="11"/>
  <c r="B28" i="11"/>
  <c r="B27" i="11"/>
  <c r="B26" i="11"/>
  <c r="B25" i="11"/>
  <c r="B24" i="11"/>
  <c r="B23" i="11"/>
  <c r="B22" i="11"/>
  <c r="A31" i="10"/>
  <c r="A31" i="9"/>
  <c r="A31" i="8"/>
  <c r="A31" i="7"/>
  <c r="A31" i="6"/>
  <c r="D49" i="10" l="1"/>
  <c r="D50" i="10"/>
  <c r="D51" i="10"/>
  <c r="D52" i="10"/>
  <c r="D54" i="10"/>
  <c r="D55" i="10"/>
  <c r="D56" i="10"/>
  <c r="B45" i="10"/>
  <c r="B5" i="10"/>
  <c r="D49" i="9"/>
  <c r="D50" i="9"/>
  <c r="D51" i="9"/>
  <c r="D52" i="9"/>
  <c r="D54" i="9"/>
  <c r="D55" i="9"/>
  <c r="D56" i="9"/>
  <c r="D49" i="8"/>
  <c r="D50" i="8"/>
  <c r="D51" i="8"/>
  <c r="D52" i="8"/>
  <c r="D54" i="8"/>
  <c r="D55" i="8"/>
  <c r="D56" i="8"/>
  <c r="B45" i="9"/>
  <c r="B5" i="9"/>
  <c r="D63" i="10" l="1"/>
  <c r="D63" i="9"/>
  <c r="B45" i="8"/>
  <c r="D63" i="8" s="1"/>
  <c r="B5" i="8"/>
  <c r="B45" i="7" l="1"/>
  <c r="D49" i="7"/>
  <c r="D50" i="7"/>
  <c r="D51" i="7"/>
  <c r="D52" i="7"/>
  <c r="D54" i="7"/>
  <c r="D55" i="7"/>
  <c r="D56" i="7"/>
  <c r="B5" i="7"/>
  <c r="D63" i="7" l="1"/>
  <c r="B45" i="6"/>
  <c r="D49" i="6"/>
  <c r="D50" i="6"/>
  <c r="D51" i="6"/>
  <c r="D52" i="6"/>
  <c r="D54" i="6"/>
  <c r="D55" i="6"/>
  <c r="D56" i="6"/>
  <c r="B5" i="6"/>
  <c r="D49" i="5"/>
  <c r="D50" i="5"/>
  <c r="D51" i="5"/>
  <c r="D52" i="5"/>
  <c r="D54" i="5"/>
  <c r="D55" i="5"/>
  <c r="D56" i="5"/>
  <c r="B45" i="5"/>
  <c r="A31" i="5"/>
  <c r="B5" i="5"/>
  <c r="D63" i="6" l="1"/>
  <c r="D63" i="5"/>
  <c r="D49" i="4"/>
  <c r="D50" i="4"/>
  <c r="D51" i="4"/>
  <c r="D52" i="4"/>
  <c r="D54" i="4"/>
  <c r="D55" i="4"/>
  <c r="D56" i="4"/>
  <c r="B45" i="4"/>
  <c r="D63" i="4" l="1"/>
  <c r="A31" i="4"/>
  <c r="B5" i="4"/>
  <c r="D56" i="3" l="1"/>
  <c r="D55" i="3"/>
  <c r="D54" i="3"/>
  <c r="D52" i="3"/>
  <c r="D51" i="3"/>
  <c r="D50" i="3"/>
  <c r="D49" i="3"/>
  <c r="B45" i="3"/>
  <c r="B5" i="3"/>
  <c r="A31" i="3"/>
  <c r="D56" i="2"/>
  <c r="D55" i="2"/>
  <c r="D54" i="2"/>
  <c r="D52" i="2"/>
  <c r="D50" i="2"/>
  <c r="D49" i="2"/>
  <c r="D51" i="2"/>
  <c r="D63" i="3" l="1"/>
  <c r="A31" i="2"/>
  <c r="B45" i="2"/>
  <c r="D63" i="2" s="1"/>
  <c r="B5" i="2"/>
  <c r="A34" i="1"/>
  <c r="D59" i="1"/>
  <c r="D58" i="1"/>
  <c r="D57" i="1"/>
  <c r="D55" i="1"/>
  <c r="D54" i="1"/>
  <c r="D66" i="1" s="1"/>
  <c r="D53" i="1"/>
  <c r="D52" i="1"/>
  <c r="B46" i="1"/>
  <c r="B44" i="1"/>
  <c r="B48" i="1"/>
  <c r="B42" i="1"/>
  <c r="B40" i="1"/>
  <c r="B38" i="1"/>
  <c r="B35" i="3" s="1"/>
  <c r="C11" i="12"/>
  <c r="C10" i="12"/>
  <c r="C9" i="12"/>
  <c r="C8" i="12"/>
  <c r="C7" i="12"/>
  <c r="C6" i="12"/>
  <c r="C5" i="12"/>
  <c r="B35" i="2" l="1"/>
  <c r="B10" i="11"/>
  <c r="B49" i="9"/>
  <c r="B21" i="10"/>
  <c r="B21" i="9"/>
  <c r="B49" i="10"/>
  <c r="B49" i="8"/>
  <c r="B21" i="8"/>
  <c r="B21" i="7"/>
  <c r="B49" i="7"/>
  <c r="B21" i="5"/>
  <c r="B49" i="5"/>
  <c r="B21" i="6"/>
  <c r="B49" i="6"/>
  <c r="B21" i="4"/>
  <c r="B49" i="4"/>
  <c r="B24" i="1"/>
  <c r="B21" i="3"/>
  <c r="B49" i="3"/>
  <c r="B21" i="2"/>
  <c r="B49" i="2"/>
  <c r="A7" i="11"/>
  <c r="A47" i="9"/>
  <c r="A47" i="10"/>
  <c r="A47" i="8"/>
  <c r="A47" i="7"/>
  <c r="A47" i="6"/>
  <c r="A47" i="4"/>
  <c r="A47" i="5"/>
  <c r="A47" i="3"/>
  <c r="A47" i="2"/>
  <c r="B11" i="11"/>
  <c r="B22" i="10"/>
  <c r="B22" i="9"/>
  <c r="B50" i="10"/>
  <c r="B50" i="9"/>
  <c r="B22" i="8"/>
  <c r="B50" i="8"/>
  <c r="B50" i="7"/>
  <c r="B22" i="7"/>
  <c r="B22" i="6"/>
  <c r="B50" i="5"/>
  <c r="B22" i="5"/>
  <c r="B50" i="6"/>
  <c r="B50" i="4"/>
  <c r="B22" i="4"/>
  <c r="B25" i="1"/>
  <c r="B22" i="3"/>
  <c r="B50" i="3"/>
  <c r="B22" i="2"/>
  <c r="B50" i="2"/>
  <c r="B13" i="11"/>
  <c r="B24" i="10"/>
  <c r="B24" i="9"/>
  <c r="B52" i="10"/>
  <c r="B52" i="9"/>
  <c r="B24" i="8"/>
  <c r="B52" i="8"/>
  <c r="B24" i="7"/>
  <c r="B52" i="7"/>
  <c r="B24" i="6"/>
  <c r="B24" i="5"/>
  <c r="B52" i="6"/>
  <c r="B52" i="5"/>
  <c r="B24" i="4"/>
  <c r="B52" i="4"/>
  <c r="B24" i="3"/>
  <c r="B52" i="2"/>
  <c r="B52" i="3"/>
  <c r="B27" i="1"/>
  <c r="B24" i="2"/>
  <c r="B14" i="11"/>
  <c r="B25" i="9"/>
  <c r="B25" i="10"/>
  <c r="B53" i="9"/>
  <c r="B53" i="10"/>
  <c r="B25" i="8"/>
  <c r="B53" i="8"/>
  <c r="B53" i="7"/>
  <c r="B25" i="7"/>
  <c r="B53" i="6"/>
  <c r="B53" i="5"/>
  <c r="B25" i="5"/>
  <c r="B25" i="6"/>
  <c r="B53" i="4"/>
  <c r="B25" i="4"/>
  <c r="B53" i="2"/>
  <c r="B28" i="1"/>
  <c r="B25" i="2"/>
  <c r="B25" i="3"/>
  <c r="B53" i="3"/>
  <c r="B15" i="11"/>
  <c r="B26" i="9"/>
  <c r="B26" i="10"/>
  <c r="B54" i="9"/>
  <c r="B54" i="10"/>
  <c r="B54" i="8"/>
  <c r="B26" i="8"/>
  <c r="B26" i="7"/>
  <c r="B54" i="7"/>
  <c r="B26" i="6"/>
  <c r="B54" i="6"/>
  <c r="B54" i="5"/>
  <c r="B26" i="5"/>
  <c r="B26" i="4"/>
  <c r="B54" i="4"/>
  <c r="B29" i="1"/>
  <c r="B26" i="2"/>
  <c r="B26" i="3"/>
  <c r="B54" i="3"/>
  <c r="B54" i="2"/>
  <c r="B16" i="11"/>
  <c r="B27" i="10"/>
  <c r="B55" i="10"/>
  <c r="B55" i="9"/>
  <c r="B27" i="9"/>
  <c r="B55" i="8"/>
  <c r="B27" i="8"/>
  <c r="B55" i="7"/>
  <c r="B27" i="7"/>
  <c r="B55" i="5"/>
  <c r="B55" i="6"/>
  <c r="B27" i="5"/>
  <c r="B27" i="6"/>
  <c r="B55" i="4"/>
  <c r="B27" i="4"/>
  <c r="B27" i="2"/>
  <c r="B55" i="3"/>
  <c r="B55" i="2"/>
  <c r="B27" i="3"/>
  <c r="B30" i="1"/>
  <c r="B12" i="11"/>
  <c r="B23" i="10"/>
  <c r="B23" i="9"/>
  <c r="B51" i="9"/>
  <c r="B51" i="10"/>
  <c r="B23" i="8"/>
  <c r="B51" i="8"/>
  <c r="B23" i="7"/>
  <c r="B51" i="7"/>
  <c r="B23" i="6"/>
  <c r="B23" i="5"/>
  <c r="B51" i="5"/>
  <c r="B51" i="6"/>
  <c r="B23" i="4"/>
  <c r="B51" i="4"/>
  <c r="B26" i="1"/>
  <c r="B23" i="3"/>
  <c r="B51" i="2"/>
  <c r="B51" i="3"/>
  <c r="B23" i="2"/>
  <c r="B53" i="1"/>
  <c r="B52" i="1"/>
  <c r="A50" i="1"/>
  <c r="B54" i="1" l="1"/>
  <c r="B55" i="1"/>
  <c r="B56" i="1"/>
  <c r="B57" i="1"/>
  <c r="B58" i="1"/>
  <c r="B15" i="12" l="1"/>
  <c r="D73" i="1"/>
  <c r="D69" i="1"/>
  <c r="D70" i="1"/>
  <c r="D72" i="1"/>
  <c r="D74" i="1"/>
  <c r="D75" i="1"/>
  <c r="D69" i="2" l="1"/>
  <c r="C52" i="2" s="1"/>
  <c r="C24" i="2" s="1"/>
  <c r="D67" i="10" l="1"/>
  <c r="D73" i="10"/>
  <c r="D67" i="9"/>
  <c r="D73" i="9"/>
  <c r="D67" i="8"/>
  <c r="D73" i="8"/>
  <c r="D67" i="7"/>
  <c r="D73" i="7"/>
  <c r="D67" i="6"/>
  <c r="D73" i="6"/>
  <c r="D67" i="5"/>
  <c r="D73" i="5"/>
  <c r="D67" i="4"/>
  <c r="C51" i="4" s="1"/>
  <c r="C23" i="4" s="1"/>
  <c r="D73" i="4"/>
  <c r="D73" i="3" l="1"/>
  <c r="D67" i="3"/>
  <c r="D73" i="2"/>
  <c r="D76" i="1"/>
  <c r="D77" i="1" l="1"/>
  <c r="D74" i="8"/>
  <c r="D74" i="10"/>
  <c r="D74" i="7"/>
  <c r="D74" i="6"/>
  <c r="D74" i="4"/>
  <c r="D74" i="9"/>
  <c r="D74" i="5"/>
  <c r="D74" i="3"/>
  <c r="D74" i="2"/>
  <c r="C57" i="2" s="1"/>
  <c r="C29" i="2" s="1"/>
  <c r="B35" i="6" l="1"/>
  <c r="B35" i="10" l="1"/>
  <c r="B35" i="9"/>
  <c r="B35" i="8"/>
  <c r="B35" i="7"/>
  <c r="B35" i="5"/>
  <c r="B35" i="4"/>
  <c r="B5" i="11" l="1"/>
  <c r="D67" i="2" l="1"/>
  <c r="C51" i="2" s="1"/>
  <c r="C23" i="2" s="1"/>
  <c r="D72" i="2"/>
  <c r="C54" i="2" s="1"/>
  <c r="C26" i="2" s="1"/>
  <c r="D71" i="2"/>
  <c r="C53" i="2" s="1"/>
  <c r="C25" i="2" s="1"/>
  <c r="D66" i="2"/>
  <c r="C49" i="2" s="1"/>
  <c r="C21" i="2" s="1"/>
  <c r="D70" i="2"/>
  <c r="C55" i="2" s="1"/>
  <c r="C27" i="2" s="1"/>
  <c r="C57" i="3"/>
  <c r="C29" i="3" s="1"/>
  <c r="C51" i="9"/>
  <c r="C23" i="9" s="1"/>
  <c r="C51" i="8"/>
  <c r="C23" i="8" s="1"/>
  <c r="C51" i="3"/>
  <c r="C23" i="3" s="1"/>
  <c r="C51" i="10"/>
  <c r="C23" i="10" s="1"/>
  <c r="C51" i="7"/>
  <c r="C23" i="7" s="1"/>
  <c r="C51" i="6"/>
  <c r="C23" i="6" s="1"/>
  <c r="C57" i="4"/>
  <c r="C29" i="4" s="1"/>
  <c r="D69" i="4" l="1"/>
  <c r="C52" i="4" s="1"/>
  <c r="C24" i="4" s="1"/>
  <c r="D70" i="4"/>
  <c r="C55" i="4" s="1"/>
  <c r="C27" i="4" s="1"/>
  <c r="D72" i="4"/>
  <c r="C54" i="4" s="1"/>
  <c r="C26" i="4" s="1"/>
  <c r="D71" i="4"/>
  <c r="C53" i="4" s="1"/>
  <c r="C25" i="4" s="1"/>
  <c r="D66" i="4"/>
  <c r="C49" i="4" s="1"/>
  <c r="C21" i="4" s="1"/>
  <c r="C57" i="5"/>
  <c r="D71" i="5"/>
  <c r="C53" i="5" s="1"/>
  <c r="C25" i="5" s="1"/>
  <c r="D66" i="5"/>
  <c r="C49" i="5" s="1"/>
  <c r="C21" i="5" s="1"/>
  <c r="D69" i="5"/>
  <c r="C52" i="5" s="1"/>
  <c r="C24" i="5" s="1"/>
  <c r="D70" i="5"/>
  <c r="C55" i="5" s="1"/>
  <c r="C27" i="5" s="1"/>
  <c r="D72" i="5"/>
  <c r="C54" i="5" s="1"/>
  <c r="C26" i="5" s="1"/>
  <c r="C57" i="8"/>
  <c r="C29" i="8" s="1"/>
  <c r="D72" i="8"/>
  <c r="C54" i="8" s="1"/>
  <c r="C26" i="8" s="1"/>
  <c r="D71" i="8"/>
  <c r="C53" i="8" s="1"/>
  <c r="C25" i="8" s="1"/>
  <c r="D66" i="8"/>
  <c r="C49" i="8" s="1"/>
  <c r="C21" i="8" s="1"/>
  <c r="D70" i="8"/>
  <c r="C55" i="8" s="1"/>
  <c r="C27" i="8" s="1"/>
  <c r="D69" i="8"/>
  <c r="C52" i="8" s="1"/>
  <c r="C24" i="8" s="1"/>
  <c r="C57" i="9"/>
  <c r="C29" i="9" s="1"/>
  <c r="D71" i="9"/>
  <c r="C53" i="9" s="1"/>
  <c r="C25" i="9" s="1"/>
  <c r="D66" i="9"/>
  <c r="C49" i="9" s="1"/>
  <c r="C21" i="9" s="1"/>
  <c r="D70" i="9"/>
  <c r="C55" i="9" s="1"/>
  <c r="C27" i="9" s="1"/>
  <c r="D69" i="9"/>
  <c r="C52" i="9" s="1"/>
  <c r="C24" i="9" s="1"/>
  <c r="D72" i="9"/>
  <c r="C54" i="9" s="1"/>
  <c r="C26" i="9" s="1"/>
  <c r="C54" i="1"/>
  <c r="D71" i="7"/>
  <c r="C53" i="7" s="1"/>
  <c r="C25" i="7" s="1"/>
  <c r="D70" i="7"/>
  <c r="C55" i="7" s="1"/>
  <c r="C27" i="7" s="1"/>
  <c r="D69" i="7"/>
  <c r="C52" i="7" s="1"/>
  <c r="C24" i="7" s="1"/>
  <c r="D72" i="7"/>
  <c r="C54" i="7" s="1"/>
  <c r="C26" i="7" s="1"/>
  <c r="D72" i="10"/>
  <c r="C54" i="10" s="1"/>
  <c r="C26" i="10" s="1"/>
  <c r="D71" i="10"/>
  <c r="C53" i="10" s="1"/>
  <c r="C25" i="10" s="1"/>
  <c r="D70" i="10"/>
  <c r="C55" i="10" s="1"/>
  <c r="C27" i="10" s="1"/>
  <c r="D69" i="10"/>
  <c r="C52" i="10" s="1"/>
  <c r="C24" i="10" s="1"/>
  <c r="D66" i="10"/>
  <c r="C49" i="10" s="1"/>
  <c r="C21" i="10" s="1"/>
  <c r="C57" i="10"/>
  <c r="C29" i="10" s="1"/>
  <c r="D66" i="7"/>
  <c r="C49" i="7" s="1"/>
  <c r="C21" i="7" s="1"/>
  <c r="C57" i="7"/>
  <c r="C29" i="7" s="1"/>
  <c r="D72" i="6"/>
  <c r="C54" i="6" s="1"/>
  <c r="C26" i="6" s="1"/>
  <c r="D71" i="6"/>
  <c r="C53" i="6" s="1"/>
  <c r="C25" i="6" s="1"/>
  <c r="D66" i="6"/>
  <c r="C49" i="6" s="1"/>
  <c r="C21" i="6" s="1"/>
  <c r="C57" i="6"/>
  <c r="D70" i="6"/>
  <c r="C55" i="6" s="1"/>
  <c r="C27" i="6" s="1"/>
  <c r="D69" i="6"/>
  <c r="C52" i="6" s="1"/>
  <c r="C24" i="6" s="1"/>
  <c r="D69" i="3"/>
  <c r="C52" i="3" s="1"/>
  <c r="C24" i="3" s="1"/>
  <c r="D68" i="3"/>
  <c r="D72" i="3"/>
  <c r="C54" i="3" s="1"/>
  <c r="C26" i="3" s="1"/>
  <c r="D71" i="3"/>
  <c r="C53" i="3" s="1"/>
  <c r="C25" i="3" s="1"/>
  <c r="D70" i="3"/>
  <c r="C55" i="3" s="1"/>
  <c r="C27" i="3" s="1"/>
  <c r="D66" i="3"/>
  <c r="C49" i="3" s="1"/>
  <c r="C21" i="3" s="1"/>
  <c r="C51" i="5"/>
  <c r="C23" i="5" s="1"/>
  <c r="D68" i="6" l="1"/>
  <c r="C50" i="6" s="1"/>
  <c r="C29" i="6"/>
  <c r="D68" i="5"/>
  <c r="C50" i="5" s="1"/>
  <c r="C29" i="5"/>
  <c r="C26" i="1"/>
  <c r="D68" i="10"/>
  <c r="C50" i="10" s="1"/>
  <c r="D68" i="9"/>
  <c r="C50" i="9" s="1"/>
  <c r="D68" i="8"/>
  <c r="C50" i="8" s="1"/>
  <c r="D68" i="7"/>
  <c r="C50" i="7" s="1"/>
  <c r="D68" i="4"/>
  <c r="C50" i="4" s="1"/>
  <c r="C50" i="3"/>
  <c r="D68" i="2"/>
  <c r="C12" i="11"/>
  <c r="C56" i="10" l="1"/>
  <c r="C22" i="10"/>
  <c r="C56" i="9"/>
  <c r="C22" i="9"/>
  <c r="C56" i="8"/>
  <c r="C22" i="8"/>
  <c r="C56" i="7"/>
  <c r="C22" i="7"/>
  <c r="C56" i="6"/>
  <c r="C28" i="6" s="1"/>
  <c r="C22" i="6"/>
  <c r="C56" i="5"/>
  <c r="C26" i="11" s="1"/>
  <c r="C22" i="5"/>
  <c r="C56" i="4"/>
  <c r="C28" i="4" s="1"/>
  <c r="C22" i="4"/>
  <c r="C56" i="3"/>
  <c r="C24" i="11" s="1"/>
  <c r="C22" i="3"/>
  <c r="C50" i="2"/>
  <c r="C31" i="11" l="1"/>
  <c r="C28" i="10"/>
  <c r="C30" i="11"/>
  <c r="C28" i="9"/>
  <c r="C29" i="11"/>
  <c r="C28" i="8"/>
  <c r="C28" i="11"/>
  <c r="C28" i="7"/>
  <c r="C27" i="11"/>
  <c r="C28" i="5"/>
  <c r="C25" i="11"/>
  <c r="C28" i="3"/>
  <c r="C56" i="2"/>
  <c r="C22" i="2"/>
  <c r="C56" i="1"/>
  <c r="C55" i="1"/>
  <c r="C57" i="1"/>
  <c r="C52" i="1"/>
  <c r="C58" i="1"/>
  <c r="C23" i="11" l="1"/>
  <c r="C28" i="2"/>
  <c r="C30" i="1"/>
  <c r="C29" i="1"/>
  <c r="C27" i="1"/>
  <c r="C28" i="1"/>
  <c r="C24" i="1"/>
  <c r="C16" i="11"/>
  <c r="C13" i="11"/>
  <c r="C15" i="11"/>
  <c r="C14" i="11"/>
  <c r="C10" i="11"/>
  <c r="C60" i="1"/>
  <c r="C18" i="11" l="1"/>
  <c r="C32" i="1"/>
  <c r="D71" i="1"/>
  <c r="C53" i="1" s="1"/>
  <c r="C11" i="11" l="1"/>
  <c r="C17" i="11" s="1"/>
  <c r="C59" i="1"/>
  <c r="C25" i="1"/>
  <c r="C31" i="1" l="1"/>
  <c r="C22" i="11"/>
  <c r="C32"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3" authorId="0" shapeId="0" xr:uid="{B2E57FF9-EB30-4797-B0F6-4E0E36BBA908}">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6" authorId="0" shapeId="0" xr:uid="{F3FD8B52-F069-433A-9353-DEC8F9012E9F}">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7" authorId="0" shapeId="0" xr:uid="{C866D923-40EC-4451-A120-ECDD326E0FAC}">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8" authorId="0" shapeId="0" xr:uid="{ACF3223C-89FC-4AB8-9B17-C97828BAEFE8}">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9" authorId="0" shapeId="0" xr:uid="{185B27AF-7B22-495E-96FD-7220F50DAD80}">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20" authorId="0" shapeId="0" xr:uid="{EA85D637-5D63-4411-BAE3-05691C99CE7C}">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21" authorId="0" shapeId="0" xr:uid="{F1308136-2F44-49CC-823B-A4AE1BD19F24}">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5E00CF2A-E8E1-45E7-8814-A8C5BB3A2A8F}">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17531647-FF5E-44B7-AE56-E4C4028C8051}">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8D681B16-71A2-4B2C-AB26-E9684136F891}">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6E2DB02B-6B23-4D9C-9B17-260A53E81175}">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CF132373-02A5-4AEC-866A-77686C72ECE4}">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CD7A75BA-16E9-434C-A9F6-30A441365CF8}">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69D5FA04-3085-4660-8552-9C7564E242EC}">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D848E33A-D3EB-42F6-A551-D6D6207CF69E}">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0F7F03C2-0286-477F-9958-8D85E3C96B97}">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D265DE07-D594-4138-BDDC-18BACA7AE9A7}">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DAF08596-371E-4D12-A170-E12BC76153AA}">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2B21C431-1DED-49DF-94EE-E31F26282D10}">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C568C509-93CB-46C3-BC69-EA13E21A1F83}">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7E15E486-0209-4050-A1AA-26D6799147B8}">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19EF0E89-F32C-4249-A364-34B612BCE543}">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26C89C68-D8FD-48E3-854B-23275500FFDF}">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82758C04-8F82-41FC-B69D-FAEB123D8F89}">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E459464B-CBA7-4C0E-B3C4-891FC6CF8A59}">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C778B589-4058-4217-9594-A2D870FB509A}">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25AD6E28-D789-4D67-8583-2060DFE142D4}">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FFA251A1-48BB-4585-902C-A0CF2E6F7F1C}">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82D666DB-FB36-426E-961B-7A45D43C03DE}">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E4771BA6-8B48-4B09-8F5A-ACDF067B7A38}">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81727C7D-69F9-4E3B-99FA-73FEBA7E7329}">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2D5D6F9A-0FAE-464A-B5A5-3654A13DECE2}">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AD64D514-2424-42B6-98C1-B3E7E5503EB1}">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79D0F51A-6B65-40FB-B666-24C259811701}">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35EC2577-9B04-4A85-9EE4-0DF9E62D8242}">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0AB18836-4AF7-4FA2-81A5-A31346971DE6}">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F3962541-3FB5-45B5-8C0F-F2606563790C}">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1CA0C5EA-9B3D-49CD-8C47-B75B5FA9A403}">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D5FA233E-2330-4776-B8D9-09917335A3DB}">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A9E391BD-66DF-4D8D-8921-89E0B003C91B}">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B01EB288-A774-47CD-BEFD-CC14731B9012}">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741B1BE8-871D-4E06-BAE1-444F8586D4E7}">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A9DE72D8-199C-40E2-9817-23C3AD8C3558}">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A065F84B-BC5A-4B0F-8DFD-7B9A35DF7980}">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126C3197-E644-46F5-8515-C7685C3532BB}">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816B526D-1AC1-44BF-A183-CC2E74A0999C}">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16EBF2BB-975B-40E3-923E-8B7538224526}">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89DF9D96-4898-4190-A8E1-9F443E0474C7}">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45322843-4AA9-423B-AB66-F00DB2B2635B}">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E89B490F-9548-4727-B0EE-F9272985AACC}">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8B2B4FDA-65B5-4A77-A2D3-408438DE904B}">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C3A93324-5B0C-4FA8-B31D-FFFE329BFCF4}">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39415378-4C8F-4A63-8C65-53CE94C53AD3}">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7868780E-7BA7-4A60-8C33-259C3E5D8E8A}">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F285F06B-7369-482E-8ED0-EE446A1E2D05}">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410D466B-A62F-41EF-B58F-4A26069B3743}">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14CE0FA2-D7B1-45E0-815C-CA8127BBDACE}">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35BC153E-1B55-44B6-8590-C811ACB7FC24}">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A537AA06-F2A5-4A7A-AA5E-ED6092CD7F91}">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5A1A3EEA-5550-4025-81A5-B1D43B64ECA4}">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6029667D-60C8-4CD9-A365-03BEEB6FC92B}">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5A355074-C609-42CE-AE42-676047724E26}">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1CA4165B-D236-4E4E-B255-708892D3792F}">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Borrmann, Thomas</author>
  </authors>
  <commentList>
    <comment ref="A10" authorId="0" shapeId="0" xr:uid="{D2CF36F1-6B56-4C6F-944D-FA4AF32DEE38}">
      <text>
        <r>
          <rPr>
            <sz val="9"/>
            <color indexed="81"/>
            <rFont val="Segoe UI"/>
            <family val="2"/>
          </rPr>
          <t xml:space="preserve">
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text>
    </comment>
    <comment ref="A13" authorId="0" shapeId="0" xr:uid="{03A89815-6367-4B18-BA41-729C3B62A110}">
      <text>
        <r>
          <rPr>
            <sz val="9"/>
            <color indexed="81"/>
            <rFont val="Segoe UI"/>
            <charset val="1"/>
          </rPr>
          <t xml:space="preserve">
Bitte ankreuzen, wenn die  Minijobberin oder der Minijobber nicht gesetzlich krankenversichert ist. Das ist der Fall, wenn eine private Krankenversicherung vorliegt oder kein Krankenversicherungsschutz besteht.</t>
        </r>
      </text>
    </comment>
    <comment ref="A14" authorId="0" shapeId="0" xr:uid="{610AB285-503E-44C9-957A-4BB1EC4F6618}">
      <text>
        <r>
          <rPr>
            <sz val="9"/>
            <color indexed="81"/>
            <rFont val="Segoe UI"/>
            <charset val="1"/>
          </rPr>
          <t xml:space="preserve">
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text>
    </comment>
    <comment ref="A15" authorId="0" shapeId="0" xr:uid="{ADA27333-92DD-4CFA-9AA7-1E414CCFE416}">
      <text>
        <r>
          <rPr>
            <sz val="9"/>
            <color indexed="81"/>
            <rFont val="Segoe UI"/>
            <charset val="1"/>
          </rPr>
          <t xml:space="preserve">
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text>
    </comment>
    <comment ref="A16" authorId="0" shapeId="0" xr:uid="{02613817-1F67-4D9F-99E7-769BD44EA5D3}">
      <text>
        <r>
          <rPr>
            <sz val="9"/>
            <color indexed="81"/>
            <rFont val="Segoe UI"/>
            <family val="2"/>
          </rPr>
          <t xml:space="preserve">
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text>
    </comment>
    <comment ref="A17" authorId="0" shapeId="0" xr:uid="{31358E8C-1175-4F60-9578-4D0B1853544A}">
      <text>
        <r>
          <rPr>
            <sz val="9"/>
            <color indexed="81"/>
            <rFont val="Segoe UI"/>
            <family val="2"/>
          </rPr>
          <t xml:space="preserve">
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text>
    </comment>
    <comment ref="A18" authorId="0" shapeId="0" xr:uid="{4F2A9B13-5EFD-4FF8-AD13-8463AF77A36D}">
      <text>
        <r>
          <rPr>
            <sz val="9"/>
            <color indexed="81"/>
            <rFont val="Segoe UI"/>
            <family val="2"/>
          </rPr>
          <t xml:space="preserve">
Der Verdienst von Minijobberinnen und Minijobbern ist stets steuerpflichtig. Die Lohnsteuer kann pauschal mit zwei Prozent oder nach den individuellen Lohnsteuermerkmalen erhoben werden.</t>
        </r>
      </text>
    </comment>
  </commentList>
</comments>
</file>

<file path=xl/sharedStrings.xml><?xml version="1.0" encoding="utf-8"?>
<sst xmlns="http://schemas.openxmlformats.org/spreadsheetml/2006/main" count="654" uniqueCount="193">
  <si>
    <t>Gesamtabgabenberechnung</t>
  </si>
  <si>
    <t>darauf entfallen für:</t>
  </si>
  <si>
    <t>Beitragsgruppen</t>
  </si>
  <si>
    <t>zur Krankenversicherung</t>
  </si>
  <si>
    <t>voller Beitrag zur Rentenversicherung</t>
  </si>
  <si>
    <t>zur Rentenversicherung</t>
  </si>
  <si>
    <t>Insolvenzgeldumlage</t>
  </si>
  <si>
    <t>einheitliche Pauschsteuer</t>
  </si>
  <si>
    <t>U 1</t>
  </si>
  <si>
    <t>U 2</t>
  </si>
  <si>
    <t>INSO</t>
  </si>
  <si>
    <t>ST</t>
  </si>
  <si>
    <t>0100</t>
  </si>
  <si>
    <t>0500</t>
  </si>
  <si>
    <t>6000</t>
  </si>
  <si>
    <t>Gesamtbetrag:</t>
  </si>
  <si>
    <t>(basierend auf den erfassten Daten)</t>
  </si>
  <si>
    <t>Monat:</t>
  </si>
  <si>
    <t>Eigenanteil AN zur RV</t>
  </si>
  <si>
    <t>Sonstige Kennzahlen</t>
  </si>
  <si>
    <t>Minijob-Zentrale, 45115 Essen • Service-Center: 0355 2902 70799 • Fax: 0201 384 979797 • minijob-zentrale.de</t>
  </si>
  <si>
    <t>1. Allgemeine Angaben</t>
  </si>
  <si>
    <t>Name:</t>
  </si>
  <si>
    <t>2. Beitragsberechnung</t>
  </si>
  <si>
    <t>Versicherungsnummer:</t>
  </si>
  <si>
    <t>Betriebsnummer:</t>
  </si>
  <si>
    <t>monatlicher Verdienst:</t>
  </si>
  <si>
    <t>Zeitraum \ Beitragsgruppen</t>
  </si>
  <si>
    <t>Mindestbeitragsbemessungsgrundlage RV</t>
  </si>
  <si>
    <t>Januar bis Dezember 2023</t>
  </si>
  <si>
    <t>Januar bis Dezember 2022</t>
  </si>
  <si>
    <t>Januar bis Dezember 2021</t>
  </si>
  <si>
    <t>Oktober bis Dezember 2020</t>
  </si>
  <si>
    <t>Januar bis September 2020</t>
  </si>
  <si>
    <t>Juni bis Dezember 2019</t>
  </si>
  <si>
    <t>Januar bis Mai 2019</t>
  </si>
  <si>
    <t>Januar bis Dezember 2018</t>
  </si>
  <si>
    <t>Höhe der Abgaben in Prozent</t>
  </si>
  <si>
    <t>Abgabenart</t>
  </si>
  <si>
    <t>Summe der Gesamtabgaben:</t>
  </si>
  <si>
    <t>Beträge in Euro</t>
  </si>
  <si>
    <t>Umlage 1</t>
  </si>
  <si>
    <t>Umlage 2</t>
  </si>
  <si>
    <t>Wert</t>
  </si>
  <si>
    <t>leer</t>
  </si>
  <si>
    <t>Abgabenart und Beitragsgruppe</t>
  </si>
  <si>
    <t>zur Krankenversicherung (Beitragsgruppe 6000)</t>
  </si>
  <si>
    <t>voller Beitrag zur Rentenversicherung (Beitragsgruppe 0100)</t>
  </si>
  <si>
    <t>zur Rentenversicherung (Beitragsgruppe 0500)</t>
  </si>
  <si>
    <t>Umlage 2 (Beitragsgruppe U2)</t>
  </si>
  <si>
    <t>Insolvenzgeldumlage (Beitragsgruppe INSO)</t>
  </si>
  <si>
    <t>Ihre Angaben</t>
  </si>
  <si>
    <t>Geben Sie bitte Monat und Jahr an, für welchen die Beiträge berechnet werden sollen.</t>
  </si>
  <si>
    <t>Geben Sie bitte Ihre Betriebsnummer an.</t>
  </si>
  <si>
    <t>Geben Sie bitte den Namen für Minijob 1 an.</t>
  </si>
  <si>
    <t>Hier können Sie das Geburtsdatum für Minijob 1 angeben.</t>
  </si>
  <si>
    <t>Hier können Sie die Sozialversicherungsnummer für Minijob 1 angeben.</t>
  </si>
  <si>
    <t>Umlage 1 (Beitragsgruppe U1)</t>
  </si>
  <si>
    <t>einheitliche Pauschsteuer (Beitragsgruppe ST)</t>
  </si>
  <si>
    <t>Der nachfolgende Bereich zeigt die Druckansicht für die Beitragsberechnung von Minijob 1.</t>
  </si>
  <si>
    <t>ab Januar 2025</t>
  </si>
  <si>
    <t>MJZ 01/2025</t>
  </si>
  <si>
    <t>Hier werden die Grunddaten für Beitragsberechnungen innerhalb des Minijob-Rechners vorgehalten. Die Auswahl des zu nutzenden Beitragszeitraumes erfolgt im Tabellenblatt Minijob 1.</t>
  </si>
  <si>
    <t>Abfrage der Grunddaten zur Berechnung</t>
  </si>
  <si>
    <t>beitragsrelevante Aussagen</t>
  </si>
  <si>
    <t>In der folgenden Tabelle "Minijob_1_Grunddaten" (zwei Spalten) werden grundsätzliche Angaben für die Berechnung und für den ersten Beschäftigten erfragt. Die Daten werden in Spalte B hinterlegt.</t>
  </si>
  <si>
    <t>In der folgenden Tabelle "Minijob_1_Beitragsberechnung" (drei Spalten) werden Ihre Angaben ausgewertet und die Beiträge für Minijob 1 berechnet.</t>
  </si>
  <si>
    <t>Aussage trifft zu</t>
  </si>
  <si>
    <t>Der Minijob-Rechner bietet Ihnen die Möglichkeit, die Beiträge von bis zu zehn Minijobbern zu berechnen. Auf dem Tabellenblatt "Gesamt Abgabenberechnung" erfolgt die Zusammenrechnung.</t>
  </si>
  <si>
    <t>Der Minijob-Rechner</t>
  </si>
  <si>
    <t>In der folgenden Tabelle "Minijob_1_Beitragsrechtliches" (zwei Spalten) werden beitragsrelevante Aussagen aufgestellt, welche in Spalte B mit einem X bestätigt werden können, sofern diese zutreffend sind. (ähnlich einer Checkbox)</t>
  </si>
  <si>
    <t>In der folgenden Tabelle "Minijob_2_Beitragsrechtliches" (zwei Spalten) werden beitragsrelevante Aussagen aufgestellt, welche in Spalte B mit einem X bestätigt werden können, sofern diese zutreffend sind. (ähnlich einer Checkbox)</t>
  </si>
  <si>
    <t>In der folgenden Tabelle "Minijob_2_Beitragsberechnung" (drei Spalten) werden Ihre Angaben ausgewertet und die Beiträge für Minijob 2 berechnet.</t>
  </si>
  <si>
    <t>Der nachfolgende Bereich zeigt die Druckansicht für die Beitragsberechnung von Minijob 2.</t>
  </si>
  <si>
    <t>Geben Sie bitte den Namen für Minijob 2 an.</t>
  </si>
  <si>
    <t>Hier können Sie das Geburtsdatum für Minijob 2 angeben.</t>
  </si>
  <si>
    <t>Hier können Sie die Sozialversicherungsnummer für Minijob 2 angeben.</t>
  </si>
  <si>
    <t>In der folgenden Tabelle "Minijob_3_Beitragsrechtliches" (zwei Spalten) werden beitragsrelevante Aussagen aufgestellt, welche in Spalte B mit einem X bestätigt werden können, sofern diese zutreffend sind. (ähnlich einer Checkbox)</t>
  </si>
  <si>
    <t>In der folgenden Tabelle "Minijob_3_Beitragsberechnung" (drei Spalten) werden Ihre Angaben ausgewertet und die Beiträge für Minijob 3 berechnet.</t>
  </si>
  <si>
    <t>Der nachfolgende Bereich zeigt die Druckansicht für die Beitragsberechnung von Minijob 3.</t>
  </si>
  <si>
    <t>Geben Sie bitte den Namen für Minijob 4 an.</t>
  </si>
  <si>
    <t>Hier können Sie das Geburtsdatum für Minijob 4 angeben.</t>
  </si>
  <si>
    <t>Hier können Sie die Sozialversicherungsnummer für Minijob 4 angeben.</t>
  </si>
  <si>
    <t>Geben Sie bitte den Namen für Minijob 3 an.</t>
  </si>
  <si>
    <t>Hier können Sie das Geburtsdatum für Minijob 3 angeben.</t>
  </si>
  <si>
    <t>Hier können Sie die Sozialversicherungsnummer für Minijob 3 angeben.</t>
  </si>
  <si>
    <t>In der folgenden Tabelle "Minijob_4_Beitragsrechtliches" (zwei Spalten) werden beitragsrelevante Aussagen aufgestellt, welche in Spalte B mit einem X bestätigt werden können, sofern diese zutreffend sind. (ähnlich einer Checkbox)</t>
  </si>
  <si>
    <t>Der nachfolgende Bereich zeigt die Druckansicht für die Beitragsberechnung von Minijob 4.</t>
  </si>
  <si>
    <t>In der folgenden Tabelle "Minijob_5_Beitragsrechtliches" (zwei Spalten) werden beitragsrelevante Aussagen aufgestellt, welche in Spalte B mit einem X bestätigt werden können, sofern diese zutreffend sind. (ähnlich einer Checkbox)</t>
  </si>
  <si>
    <t>Der nachfolgende Bereich zeigt die Druckansicht für die Beitragsberechnung von Minijob 5.</t>
  </si>
  <si>
    <t>Geben Sie bitte den Namen für Minijob 5 an.</t>
  </si>
  <si>
    <t>Hier können Sie das Geburtsdatum für Minijob 5 angeben.</t>
  </si>
  <si>
    <t>Hier können Sie die Sozialversicherungsnummer für Minijob 5 angeben.</t>
  </si>
  <si>
    <t>Geben Sie bitte den Namen für Minijob 6 an.</t>
  </si>
  <si>
    <t>Hier können Sie das Geburtsdatum für Minijob 6 angeben.</t>
  </si>
  <si>
    <t>Hier können Sie die Sozialversicherungsnummer für Minijob 6 angeben.</t>
  </si>
  <si>
    <t>In der folgenden Tabelle "Minijob_6_Beitragsrechtliches" (zwei Spalten) werden beitragsrelevante Aussagen aufgestellt, welche in Spalte B mit einem X bestätigt werden können, sofern diese zutreffend sind. (ähnlich einer Checkbox)</t>
  </si>
  <si>
    <t>Der nachfolgende Bereich zeigt die Druckansicht für die Beitragsberechnung von Minijob 6.</t>
  </si>
  <si>
    <t>Geben Sie bitte den Namen für Minijob 7 an.</t>
  </si>
  <si>
    <t>Hier können Sie das Geburtsdatum für Minijob 7 angeben.</t>
  </si>
  <si>
    <t>Hier können Sie die Sozialversicherungsnummer für Minijob 7 angeben.</t>
  </si>
  <si>
    <t>In der folgenden Tabelle "Minijob_7_Beitragsrechtliches" (zwei Spalten) werden beitragsrelevante Aussagen aufgestellt, welche in Spalte B mit einem X bestätigt werden können, sofern diese zutreffend sind. (ähnlich einer Checkbox)</t>
  </si>
  <si>
    <t>Der nachfolgende Bereich zeigt die Druckansicht für die Beitragsberechnung von Minijob 7.</t>
  </si>
  <si>
    <t>Geben Sie bitte den Namen für Minijob 8 an.</t>
  </si>
  <si>
    <t>Hier können Sie das Geburtsdatum für Minijob 8 angeben.</t>
  </si>
  <si>
    <t>Hier können Sie die Sozialversicherungsnummer für Minijob 8 angeben.</t>
  </si>
  <si>
    <t>In der folgenden Tabelle "Minijob_8_Beitragsrechtliches" (zwei Spalten) werden beitragsrelevante Aussagen aufgestellt, welche in Spalte B mit einem X bestätigt werden können, sofern diese zutreffend sind. (ähnlich einer Checkbox)</t>
  </si>
  <si>
    <t>In der folgenden Tabelle "Minijob_8_Beitragsberechnung" (drei Spalten) werden Ihre Angaben ausgewertet und die Beiträge für Minijob 8 berechnet.</t>
  </si>
  <si>
    <t>Der nachfolgende Bereich zeigt die Druckansicht für die Beitragsberechnung von Minijob 8.</t>
  </si>
  <si>
    <t>In der folgenden Tabelle "Minijob_6_Beitragsberechnung" (drei Spalten) werden Ihre Angaben ausgewertet und die Beiträge für Minijob 6 berechnet.</t>
  </si>
  <si>
    <t>In der folgenden Tabelle "Minijob_7_Beitragsberechnung" (drei Spalten) werden Ihre Angaben ausgewertet und die Beiträge für Minijob 7 berechnet.</t>
  </si>
  <si>
    <t>In der folgenden Tabelle "Minijob_5_Beitragsberechnung" (drei Spalten) werden Ihre Angaben ausgewertet und die Beiträge für Minijob 5 berechnet.</t>
  </si>
  <si>
    <t>In der folgenden Tabelle "Minijob_4_Beitragsberechnung" (drei Spalten) werden Ihre Angaben ausgewertet und die Beiträge für Minijob 4 berechnet.</t>
  </si>
  <si>
    <t>Geben Sie bitte den Namen für Minijob 9 an.</t>
  </si>
  <si>
    <t>Hier können Sie das Geburtsdatum für Minijob 9 angeben.</t>
  </si>
  <si>
    <t>Hier können Sie die Sozialversicherungsnummer für Minijob 9 angeben.</t>
  </si>
  <si>
    <t>In der folgenden Tabelle "Minijob_9_Beitragsrechtliches" (zwei Spalten) werden beitragsrelevante Aussagen aufgestellt, welche in Spalte B mit einem X bestätigt werden können, sofern diese zutreffend sind. (ähnlich einer Checkbox)</t>
  </si>
  <si>
    <t>In der folgenden Tabelle "Minijob_9_Beitragsberechnung" (drei Spalten) werden Ihre Angaben ausgewertet und die Beiträge für Minijob 9 berechnet.</t>
  </si>
  <si>
    <t>Der nachfolgende Bereich zeigt die Druckansicht für die Beitragsberechnung von Minijob 9.</t>
  </si>
  <si>
    <t>Geben Sie bitte den Namen für Minijob 10 an.</t>
  </si>
  <si>
    <t>Hier können Sie das Geburtsdatum für Minijob 10 angeben.</t>
  </si>
  <si>
    <t>Hier können Sie die Sozialversicherungsnummer für Minijob 10 angeben.</t>
  </si>
  <si>
    <t>In der folgenden Tabelle "Minijob_10_Beitragsrechtliches" (zwei Spalten) werden beitragsrelevante Aussagen aufgestellt, welche in Spalte B mit einem X bestätigt werden können, sofern diese zutreffend sind. (ähnlich einer Checkbox)</t>
  </si>
  <si>
    <t>In der folgenden Tabelle "Minijob_10_Beitragsberechnung" (drei Spalten) werden Ihre Angaben ausgewertet und die Beiträge für Minijob 10 berechnet.</t>
  </si>
  <si>
    <t>Der nachfolgende Bereich zeigt die Druckansicht für die Beitragsberechnung von Minijob 10.</t>
  </si>
  <si>
    <t>(Die nachstehend aufgeführten monatlichen Gesamtabgaben können Sie in den Beitragsnachweis übernehmen.)</t>
  </si>
  <si>
    <t>Minijob 1</t>
  </si>
  <si>
    <t>Minijob 2</t>
  </si>
  <si>
    <t>Minijob 3</t>
  </si>
  <si>
    <t>Minijob 5</t>
  </si>
  <si>
    <t>Minijob 6</t>
  </si>
  <si>
    <t>Minijob 7</t>
  </si>
  <si>
    <t>Minijob 8</t>
  </si>
  <si>
    <t>Minijob 9</t>
  </si>
  <si>
    <t>Minijob 10</t>
  </si>
  <si>
    <t>Minijob 4</t>
  </si>
  <si>
    <t>Arbeitnehmeranteil bei Zahlung des vollen Beitrages zur Rentenversicherung:</t>
  </si>
  <si>
    <t>Minijob</t>
  </si>
  <si>
    <t>Name</t>
  </si>
  <si>
    <t>Beiträge in Euro</t>
  </si>
  <si>
    <t>Das Tabellenblatt "Gesamt Abgabenberechnung" enthält die aufsummierte Abgabenberechnung aller eingetragenen Beschäftigten in der Druckansicht. Es enthält zwei Tabellen.</t>
  </si>
  <si>
    <r>
      <rPr>
        <u/>
        <sz val="10"/>
        <rFont val="Arial"/>
        <family val="2"/>
      </rPr>
      <t>Hinweis:</t>
    </r>
    <r>
      <rPr>
        <sz val="10"/>
        <rFont val="Arial"/>
        <family val="2"/>
      </rPr>
      <t xml:space="preserve"> Ist die beschäftigte Person Mitglied eines berufsständischen Versorgungswerkes, ist der Minijob-Rechner zur Beitragsberechnung nicht geeignet.</t>
    </r>
  </si>
  <si>
    <t>In Tabelle "Beitragssätze_zum_Zeitraum" werden die Abgaben des gewählten Zeitraumes detailiert dargestellt. (drei Spalten)</t>
  </si>
  <si>
    <t>In Tabelle "Auswahl_Zeitraum" werden die Beitragssätze der auswählbaren Zeiträume vorgehalten. (acht Spalten)</t>
  </si>
  <si>
    <t>Januar bis Dezember 2024</t>
  </si>
  <si>
    <t>Das Tabellenblatt "Minijob 1" enthält drei untereinander angeordnete Tabellen. Die ersten beiden Tabellen werden für die Berechnung benötigt. Unter der Beitragsberechnung folgt eine Druckansicht.</t>
  </si>
  <si>
    <t>Das Tabellenblatt "Minijob 2" enthält drei untereinander angeordnete Tabellen. Die ersten beiden Tabellen werden für die Berechnung benötigt. Unter der Beitragsberechnung folgt eine Druckansicht.</t>
  </si>
  <si>
    <t>Das Tabellenblatt "Minijob 3" enthält drei untereinander angeordnete Tabellen. Die ersten beiden Tabellen werden für die Berechnung benötigt. Unter der Beitragsberechnung folgt eine Druckansicht.</t>
  </si>
  <si>
    <t>Das Tabellenblatt "Minijob 4" enthält drei untereinander angeordnete Tabellen. Die ersten beiden Tabellen werden für die Berechnung benötigt. Unter der Beitragsberechnung folgt eine Druckansicht.</t>
  </si>
  <si>
    <t>Das Tabellenblatt "Minijob 5" enthält drei untereinander angeordnete Tabellen. Die ersten beiden Tabellen werden für die Berechnung benötigt. Unter der Beitragsberechnung folgt eine Druckansicht.</t>
  </si>
  <si>
    <t>Das Tabellenblatt "Minijob 6" enthält drei untereinander angeordnete Tabellen. Die ersten beiden Tabellen werden für die Berechnung benötigt. Unter der Beitragsberechnung folgt eine Druckansicht.</t>
  </si>
  <si>
    <t>Das Tabellenblatt "Minijob 7" enthält drei untereinander angeordnete Tabellen. Die ersten beiden Tabellen werden für die Berechnung benötigt. Unter der Beitragsberechnung folgt eine Druckansicht.</t>
  </si>
  <si>
    <t>Das Tabellenblatt "Minijob 8" enthält drei untereinander angeordnete Tabellen. Die ersten beiden Tabellen werden für die Berechnung benötigt. Unter der Beitragsberechnung folgt eine Druckansicht.</t>
  </si>
  <si>
    <t>Das Tabellenblatt "Minijob 9" enthält drei untereinander angeordnete Tabellen. Die ersten beiden Tabellen werden für die Berechnung benötigt. Unter der Beitragsberechnung folgt eine Druckansicht.</t>
  </si>
  <si>
    <t>Das Tabellenblatt "Minijob 10" enthält drei untereinander angeordnete Tabellen. Die ersten beiden Tabellen werden für die Berechnung benötigt. Unter der Beitragsberechnung folgt eine Druckansicht.</t>
  </si>
  <si>
    <t>In der folgenden Tabelle "Minijob_2_Grunddaten" (zwei Spalten) werden grundsätzliche Angaben für die Berechnung und den zweiten Beschäftigten erfragt. Die Daten werden in Spalte B hinterlegt.</t>
  </si>
  <si>
    <t>In der folgenden Tabelle "Minijob_3_Grunddaten" (zwei Spalten) werden grundsätzliche Angaben für die Berechnung und den dritten Beschäftigten erfragt. Die Daten werden in Spalte B hinterlegt.</t>
  </si>
  <si>
    <t>In der folgenden Tabelle "Minijob_4_Grunddaten" (zwei Spalten) werden grundsätzliche Angaben für die Berechnung und den vierten Beschäftigten erfragt. Die Daten werden in Spalte B hinterlegt.</t>
  </si>
  <si>
    <t>In der folgenden Tabelle "Minijob_5_Grunddaten" (zwei Spalten) werden grundsätzliche Angaben für die Berechnung und den fünften Beschäftigten erfragt. Die Daten werden in Spalte B hinterlegt.</t>
  </si>
  <si>
    <t>In der folgenden Tabelle "Minijob_6_Grunddaten" (zwei Spalten) werden grundsätzliche Angaben für die Berechnung und den sechsten Beschäftigten erfragt. Die Daten werden in Spalte B hinterlegt.</t>
  </si>
  <si>
    <t>In der folgenden Tabelle "Minijob_7_Grunddaten" (zwei Spalten) werden grundsätzliche Angaben für die Berechnung und den siebten Beschäftigten erfragt. Die Daten werden in Spalte B hinterlegt.</t>
  </si>
  <si>
    <t>In der folgenden Tabelle "Minijob_8_Grunddaten" (zwei Spalten) werden grundsätzliche Angaben für die Berechnung und den achten Beschäftigten erfragt. Die Daten werden in Spalte B hinterlegt.</t>
  </si>
  <si>
    <t>In der folgenden Tabelle "Minijob_9_Grunddaten" (zwei Spalten) werden grundsätzliche Angaben für die Berechnung und den neunten Beschäftigten erfragt. Die Daten werden in Spalte B hinterlegt.</t>
  </si>
  <si>
    <t>In der folgenden Tabelle "Minijob_10_Grunddaten" (zwei Spalten) werden grundsätzliche Angaben für die Berechnung und den zehnten Beschäftigten erfragt. Die Daten werden in Spalte B hinterlegt.</t>
  </si>
  <si>
    <t>Von Minijob 1 wird der Zeitraum der gültigen Beitragssätze übernommen.</t>
  </si>
  <si>
    <t>Von Minijob 1 wird Monat und Jahr der aktuellen Berechnung übernommen.</t>
  </si>
  <si>
    <t>Ihre Betriebsnummer</t>
  </si>
  <si>
    <t>Monatsabrechnung</t>
  </si>
  <si>
    <t xml:space="preserve">Monatsabrechnung </t>
  </si>
  <si>
    <t>Minijob-Zentrale, 45115 Essen • Service-Center: 0355 2902-70799 • Fax: 0201 384-979797 • minijob-zentrale.de</t>
  </si>
  <si>
    <t>Geburtsdatum:</t>
  </si>
  <si>
    <t>Arbeitnehmeranteil bei Zahlung des vollen Beitrages zur Rentenversicherung (vom Verdienst einzubehalten):</t>
  </si>
  <si>
    <t>(Der Arbeitnehmeranteil bei Zahlung des vollen Beitrages zur Rentenversicherungvom ist vom Verdienst einzubehalten.)</t>
  </si>
  <si>
    <t>X</t>
  </si>
  <si>
    <t>In Tabelle "Sonstige_Kennzahlen" werden weitere Werte zur Beitragsberechnung vorgehalten. (zwei Spalten)</t>
  </si>
  <si>
    <r>
      <t>Bitte wählen Sie den Zeitraum, in dem der Monat liegt für den Sie die Beiträge berechnen wollen.</t>
    </r>
    <r>
      <rPr>
        <sz val="10"/>
        <color theme="0"/>
        <rFont val="Arial"/>
        <family val="2"/>
      </rPr>
      <t xml:space="preserve"> (Drop-Down-Feld)</t>
    </r>
  </si>
  <si>
    <r>
      <t xml:space="preserve">Geben Sie bitte den monatlichen Verdienst für Minijob 1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</si>
  <si>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Die beschäftigte Person ist nicht gesetzlich krankenversichert. </t>
    </r>
    <r>
      <rPr>
        <sz val="10"/>
        <color theme="0"/>
        <rFont val="Arial"/>
        <family val="2"/>
      </rPr>
      <t>Bitte ankreuzen, wenn die  Minijobberin oder der Minijobber nicht gesetzlich krankenversichert ist. Das ist der Fall, wenn eine private Krankenversicherung vorliegt oder kein Krankenversicherungsschutz besteht.</t>
    </r>
  </si>
  <si>
    <r>
      <t xml:space="preserve">Die Mindestbeitragsbemessungsgrundlage muss beachtet werden. </t>
    </r>
    <r>
      <rPr>
        <sz val="10"/>
        <color theme="0"/>
        <rFont val="Arial"/>
        <family val="2"/>
      </rPr>
      <t>Bitte ankreuzen, wenn der monatliche Verdienst der Minijobberin oder des Minijobbers (auch mit mehreren Minijobs zusammen) unter 175 Euro liegt und keine rentenversicherungspflichtige Hauptbeschäftigung ausgeübt wird. Für rentenversicherungspflichtige Minijobberinnen und Minijobber wird bei der Berechnung des Rentenversicherungsbeitrags mindestens ein Verdienst von 175 Euro zugrunde gelegt. Der Beitrag des Arbeitgebers oder der Arbeitgeberin beträgt auch in einem solchen Fall 15 Prozent des tatsächlichen Verdienstes. Die Minijobberin oder der Minijobber übernimmt die Differenz zum vollen Pflichtbeitrag.</t>
    </r>
  </si>
  <si>
    <r>
      <t xml:space="preserve">Für meinen Betrieb besteht keine Umlagepflicht zum Ausgleichsverfahren U1. </t>
    </r>
    <r>
      <rPr>
        <sz val="10"/>
        <color theme="0"/>
        <rFont val="Arial"/>
        <family val="2"/>
      </rPr>
      <t>Am Ausgleichsverfahren der Arbeitgeberaufwendungen im Krankheitsfall U1 nehmen alle Unternehmen teil, die regelmäßig nicht mehr als 30 Arbeitnehmerinnen oder Arbeitnehmer beschäftigen. Alle Informationen zur Umlagepflicht finden Sie auf der Internetseite der Arbeitgeberversicherung der KBS. Link: https://www.arbeitgeberversicherung.de Dort finden Sie auch den Rechner Umlagepflicht, mit dem Sie schnell und einfach feststellen, ob Ihr Unternehmen am Ausgleichsverfahren teilnimmt. (Menü =&gt; Rechner)</t>
    </r>
  </si>
  <si>
    <r>
      <t xml:space="preserve">Ich bin von der Abführung der Insolvenzgeldumlage befreit. </t>
    </r>
    <r>
      <rPr>
        <sz val="10"/>
        <color theme="0"/>
        <rFont val="Arial"/>
        <family val="2"/>
      </rPr>
      <t>Die Insolvenzgeldumlage sichert Arbeitnehmerinnen und Arbeitnehmern im Fall einer Insolvenz ihres Arbeitgebers finanziell ab. Arbeitgeberinnen und Arbeitgeber, die Arbeitnehmer im Inland beschäftigen, sind zur Zahlung der Insolvenzgeldumlage verpflichtet. Welche Arbeitgeberinnen und Arbeitgeber von der Zahlung der Insolvenzgeldumlage ausgenommen sind, können Sie auf unserer Internetseite nachlesen. Link: https://www.minijob-zentrale.de =&gt;Für Gewerbetreibende =&gt; Abgaben &amp; Steuern</t>
    </r>
  </si>
  <si>
    <r>
      <t xml:space="preserve">Anstelle der einheitlichen Pauschsteuer soll die individuelle Einkommensteuer abgeführt werden. </t>
    </r>
    <r>
      <rPr>
        <sz val="10"/>
        <color theme="0"/>
        <rFont val="Arial"/>
        <family val="2"/>
      </rPr>
      <t>Der Verdienst von Minijobberinnen und Minijobbern ist stets steuerpflichtig. Die Lohnsteuer kann pauschal mit zwei Prozent oder nach den individuellen Lohnsteuermerkmalen erhoben werden.</t>
    </r>
  </si>
  <si>
    <r>
      <t xml:space="preserve">Geben Sie bitte den monatlichen Verdienst für Minijob 2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</si>
  <si>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Geben Sie bitte den monatlichen Verdienst für Minijob 3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</si>
  <si>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Geben Sie bitte den monatlichen Verdienst für Minijob 4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</si>
  <si>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Geben Sie bitte den monatlichen Verdienst für Minijob 5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</si>
  <si>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Geben Sie bitte den monatlichen Verdienst für Minijob 6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</si>
  <si>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Geben Sie bitte den monatlichen Verdienst für Minijob 7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</si>
  <si>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Geben Sie bitte den monatlichen Verdienst für Minijob 8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</si>
  <si>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Geben Sie bitte den monatlichen Verdienst für Minijob 9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</si>
  <si>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Geben Sie bitte den monatlichen Verdienst für Minijob 10 an. </t>
    </r>
    <r>
      <rPr>
        <sz val="10"/>
        <color theme="0"/>
        <rFont val="Arial"/>
        <family val="2"/>
      </rPr>
      <t>Das ist das vereinbarte Bruttoentgelt, also der Betrag vor Abzug von eventuell einbehaltenen Steuern und des Beitragsanteils der Minijobberin oder des Minijobbers bei Rentenversicherungspflicht.
Minijobber und Minijobberinnen dürfen durchschnittlich im Monat nicht mehr als bis zur jeweils gültigen Minijob-Verdienstgrenze verdienen. Sofern der Verdienst monatlich schwankt oder Sonderzahlungen wie z. B. Weihnachts- oder Urlaubsgeld anfallen, geben Sie hier bitte den durchschnittlichen Monatsverdienst ein.</t>
    </r>
  </si>
  <si>
    <r>
      <t xml:space="preserve">Die beschäftigte Person hat die Befreiung von der Rentenversicherungspflicht beantragt oder ist versicherungsfrei. </t>
    </r>
    <r>
      <rPr>
        <sz val="10"/>
        <color theme="0"/>
        <rFont val="Arial"/>
        <family val="2"/>
      </rPr>
      <t>Minijobberinnen und Minijobber sind vor dem Erreichen der Regelaltersgrenze versicherungspflichtig in der Rentenversicherung. Sie können jedoch die Befreiung von der Rentenversicherungspflicht beantragen. Nach dem Erreichen der Regelaltersgrenze sind sie versicherungsfrei. In  diesen Fällen zahlt nur die Arbeitgeberin oder der Arbeitgeber 15 Prozent des monatlichen Verdienstes.</t>
    </r>
  </si>
  <si>
    <t>Minijob-Rechner (Excel) Version 1.2 barrierefrei (Stand 5. Mai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</si>
</sst>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quot;WAHR&quot;;&quot;WAHR&quot;;&quot;FALSCH&quot;"/>
    <numFmt numFmtId="165" formatCode="mmmm\ yy"/>
    <numFmt numFmtId="166" formatCode="#,##0.00&quot; €&quot;"/>
    <numFmt numFmtId="167" formatCode="#,##0.00\ [$€-1]"/>
    <numFmt numFmtId="168" formatCode="#,##0.00\ &quot;€&quot;"/>
  </numFmts>
  <fonts count="22" x14ac:knownFonts="1">
    <font>
      <sz val="10"/>
      <name val="Arial"/>
      <family val="2"/>
    </font>
    <font>
      <sz val="9"/>
      <color indexed="81"/>
      <name val="Segoe UI"/>
      <family val="2"/>
    </font>
    <font>
      <sz val="10"/>
      <color theme="1"/>
      <name val="Arial"/>
      <family val="2"/>
    </font>
    <font>
      <b/>
      <sz val="10"/>
      <color theme="1"/>
      <name val="Arial"/>
      <family val="2"/>
    </font>
    <font>
      <sz val="9"/>
      <color indexed="81"/>
      <name val="Segoe UI"/>
      <charset val="1"/>
    </font>
    <font>
      <u/>
      <sz val="10"/>
      <name val="Arial"/>
      <family val="2"/>
    </font>
    <font>
      <b/>
      <sz val="16"/>
      <name val="Arial"/>
      <family val="2"/>
    </font>
    <font>
      <sz val="8"/>
      <name val="Arial"/>
      <family val="2"/>
    </font>
    <font>
      <b/>
      <sz val="10"/>
      <color indexed="16"/>
      <name val="Arial"/>
      <family val="2"/>
    </font>
    <font>
      <b/>
      <sz val="10"/>
      <name val="Arial"/>
      <family val="2"/>
    </font>
    <font>
      <b/>
      <sz val="18"/>
      <name val="Arial"/>
      <family val="2"/>
    </font>
    <font>
      <sz val="9"/>
      <name val="Arial"/>
      <family val="2"/>
    </font>
    <font>
      <sz val="10"/>
      <color indexed="8"/>
      <name val="Arial"/>
      <family val="2"/>
    </font>
    <font>
      <b/>
      <sz val="10"/>
      <color indexed="8"/>
      <name val="Arial"/>
      <family val="2"/>
    </font>
    <font>
      <sz val="9"/>
      <color indexed="8"/>
      <name val="Arial"/>
      <family val="2"/>
    </font>
    <font>
      <b/>
      <u/>
      <sz val="10"/>
      <name val="Arial"/>
      <family val="2"/>
    </font>
    <font>
      <sz val="10"/>
      <color rgb="FFFFFFFF"/>
      <name val="Arial"/>
      <family val="2"/>
    </font>
    <font>
      <b/>
      <sz val="10"/>
      <color rgb="FFFFFFFF"/>
      <name val="Arial"/>
      <family val="2"/>
    </font>
    <font>
      <sz val="10"/>
      <color indexed="9"/>
      <name val="Arial"/>
      <family val="2"/>
    </font>
    <font>
      <sz val="18"/>
      <name val="Arial"/>
      <family val="2"/>
    </font>
    <font>
      <b/>
      <sz val="10"/>
      <color theme="0"/>
      <name val="Arial"/>
      <family val="2"/>
    </font>
    <font>
      <sz val="10"/>
      <color theme="0"/>
      <name val="Arial"/>
      <family val="2"/>
    </font>
  </fonts>
  <fills count="7">
    <fill>
      <patternFill patternType="none"/>
    </fill>
    <fill>
      <patternFill patternType="gray125"/>
    </fill>
    <fill>
      <patternFill patternType="solid">
        <fgColor indexed="9"/>
        <bgColor indexed="26"/>
      </patternFill>
    </fill>
    <fill>
      <patternFill patternType="solid">
        <fgColor rgb="FFFFFFFF"/>
        <bgColor indexed="26"/>
      </patternFill>
    </fill>
    <fill>
      <patternFill patternType="solid">
        <fgColor rgb="FFD9C6A8"/>
        <bgColor indexed="26"/>
      </patternFill>
    </fill>
    <fill>
      <patternFill patternType="solid">
        <fgColor rgb="FFD9C6A8"/>
        <bgColor indexed="64"/>
      </patternFill>
    </fill>
    <fill>
      <patternFill patternType="solid">
        <fgColor rgb="FFD9C6A8"/>
        <bgColor indexed="31"/>
      </patternFill>
    </fill>
  </fills>
  <borders count="44">
    <border>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style="thin">
        <color indexed="64"/>
      </right>
      <top/>
      <bottom style="medium">
        <color indexed="64"/>
      </bottom>
      <diagonal/>
    </border>
    <border>
      <left/>
      <right style="thin">
        <color indexed="64"/>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theme="0"/>
      </bottom>
      <diagonal/>
    </border>
    <border>
      <left/>
      <right/>
      <top style="thin">
        <color theme="0"/>
      </top>
      <bottom style="thin">
        <color theme="0"/>
      </bottom>
      <diagonal/>
    </border>
    <border>
      <left style="thin">
        <color indexed="64"/>
      </left>
      <right/>
      <top/>
      <bottom style="medium">
        <color rgb="FFFF862E"/>
      </bottom>
      <diagonal/>
    </border>
    <border>
      <left/>
      <right style="thin">
        <color indexed="64"/>
      </right>
      <top/>
      <bottom style="thin">
        <color theme="0"/>
      </bottom>
      <diagonal/>
    </border>
    <border>
      <left/>
      <right style="thin">
        <color indexed="64"/>
      </right>
      <top style="thin">
        <color theme="0"/>
      </top>
      <bottom style="thin">
        <color theme="0"/>
      </bottom>
      <diagonal/>
    </border>
    <border>
      <left style="thin">
        <color indexed="64"/>
      </left>
      <right/>
      <top style="thin">
        <color theme="0"/>
      </top>
      <bottom style="thin">
        <color theme="0"/>
      </bottom>
      <diagonal/>
    </border>
    <border>
      <left style="thin">
        <color indexed="64"/>
      </left>
      <right/>
      <top style="thin">
        <color theme="0"/>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s>
  <cellStyleXfs count="1">
    <xf numFmtId="0" fontId="0" fillId="0" borderId="0"/>
  </cellStyleXfs>
  <cellXfs count="240">
    <xf numFmtId="0" fontId="0" fillId="0" borderId="0" xfId="0"/>
    <xf numFmtId="10" fontId="0" fillId="2" borderId="0" xfId="0" applyNumberFormat="1" applyFont="1" applyFill="1" applyBorder="1" applyAlignment="1" applyProtection="1">
      <alignment horizontal="center"/>
    </xf>
    <xf numFmtId="0" fontId="0" fillId="0" borderId="0" xfId="0" applyFont="1" applyProtection="1"/>
    <xf numFmtId="0" fontId="3" fillId="0" borderId="13" xfId="0" applyFont="1" applyFill="1" applyBorder="1" applyProtection="1"/>
    <xf numFmtId="49" fontId="2" fillId="0" borderId="3" xfId="0" applyNumberFormat="1" applyFont="1" applyFill="1" applyBorder="1" applyAlignment="1" applyProtection="1">
      <alignment horizontal="center"/>
    </xf>
    <xf numFmtId="49" fontId="2" fillId="0" borderId="7" xfId="0" applyNumberFormat="1" applyFont="1" applyFill="1" applyBorder="1" applyAlignment="1" applyProtection="1">
      <alignment horizontal="center"/>
    </xf>
    <xf numFmtId="17" fontId="0" fillId="0" borderId="0" xfId="0" quotePrefix="1" applyNumberFormat="1" applyFont="1" applyBorder="1" applyProtection="1"/>
    <xf numFmtId="10" fontId="0" fillId="0" borderId="2" xfId="0" applyNumberFormat="1" applyFont="1" applyBorder="1" applyAlignment="1" applyProtection="1">
      <alignment horizontal="center"/>
    </xf>
    <xf numFmtId="0" fontId="0" fillId="0" borderId="0" xfId="0" applyFont="1" applyBorder="1" applyProtection="1"/>
    <xf numFmtId="14" fontId="0" fillId="0" borderId="0" xfId="0" applyNumberFormat="1" applyFont="1" applyBorder="1" applyProtection="1"/>
    <xf numFmtId="0" fontId="3" fillId="0" borderId="9" xfId="0" applyFont="1" applyFill="1" applyBorder="1" applyAlignment="1" applyProtection="1">
      <alignment horizontal="center" vertical="center"/>
    </xf>
    <xf numFmtId="0" fontId="3" fillId="0" borderId="2" xfId="0" applyFont="1" applyFill="1" applyBorder="1" applyAlignment="1" applyProtection="1">
      <alignment horizontal="center" vertical="center"/>
    </xf>
    <xf numFmtId="0" fontId="3" fillId="0" borderId="0" xfId="0" applyFont="1" applyFill="1" applyBorder="1" applyAlignment="1" applyProtection="1">
      <alignment horizontal="center" wrapText="1"/>
    </xf>
    <xf numFmtId="0" fontId="0" fillId="2" borderId="9" xfId="0" applyFont="1" applyFill="1" applyBorder="1" applyAlignment="1" applyProtection="1">
      <alignment horizontal="left" indent="1"/>
    </xf>
    <xf numFmtId="49" fontId="0" fillId="2" borderId="2" xfId="0" applyNumberFormat="1" applyFont="1" applyFill="1" applyBorder="1" applyAlignment="1" applyProtection="1">
      <alignment horizontal="center"/>
    </xf>
    <xf numFmtId="0" fontId="3" fillId="0" borderId="12" xfId="0" applyFont="1" applyFill="1" applyBorder="1" applyAlignment="1" applyProtection="1">
      <alignment horizontal="center"/>
    </xf>
    <xf numFmtId="0" fontId="3" fillId="0" borderId="6" xfId="0" applyFont="1" applyFill="1" applyBorder="1" applyAlignment="1" applyProtection="1">
      <alignment horizontal="center"/>
    </xf>
    <xf numFmtId="0" fontId="0" fillId="0" borderId="0" xfId="0" applyFont="1" applyBorder="1" applyAlignment="1" applyProtection="1">
      <alignment horizontal="left" indent="1"/>
    </xf>
    <xf numFmtId="49" fontId="0" fillId="2" borderId="10" xfId="0" applyNumberFormat="1" applyFont="1" applyFill="1" applyBorder="1" applyAlignment="1" applyProtection="1">
      <alignment horizontal="left" indent="1"/>
    </xf>
    <xf numFmtId="168" fontId="0" fillId="2" borderId="11" xfId="0" applyNumberFormat="1" applyFont="1" applyFill="1" applyBorder="1" applyAlignment="1" applyProtection="1">
      <alignment horizontal="center"/>
    </xf>
    <xf numFmtId="49" fontId="0" fillId="2" borderId="2" xfId="0" applyNumberFormat="1" applyFont="1" applyFill="1" applyBorder="1" applyAlignment="1" applyProtection="1">
      <alignment horizontal="left" indent="1"/>
    </xf>
    <xf numFmtId="10" fontId="0" fillId="2" borderId="9" xfId="0" applyNumberFormat="1" applyFont="1" applyFill="1" applyBorder="1" applyAlignment="1" applyProtection="1">
      <alignment horizontal="center"/>
    </xf>
    <xf numFmtId="0" fontId="0" fillId="0" borderId="0" xfId="0" applyFont="1" applyAlignment="1" applyProtection="1">
      <alignment vertical="center"/>
    </xf>
    <xf numFmtId="0" fontId="0" fillId="0" borderId="0" xfId="0" applyFont="1" applyBorder="1" applyAlignment="1" applyProtection="1">
      <alignment vertical="center"/>
    </xf>
    <xf numFmtId="49" fontId="0" fillId="2" borderId="0" xfId="0" applyNumberFormat="1" applyFont="1" applyFill="1" applyBorder="1" applyAlignment="1" applyProtection="1">
      <alignment horizontal="left" indent="1"/>
    </xf>
    <xf numFmtId="10" fontId="0" fillId="0" borderId="0" xfId="0" applyNumberFormat="1" applyFont="1" applyBorder="1" applyAlignment="1" applyProtection="1">
      <alignment horizontal="center"/>
    </xf>
    <xf numFmtId="0" fontId="0" fillId="2" borderId="9" xfId="0" applyFont="1" applyFill="1" applyBorder="1" applyAlignment="1" applyProtection="1">
      <alignment horizontal="left" vertical="center"/>
    </xf>
    <xf numFmtId="0" fontId="0" fillId="0" borderId="0" xfId="0" applyFont="1" applyProtection="1">
      <protection hidden="1"/>
    </xf>
    <xf numFmtId="0" fontId="0" fillId="0" borderId="0" xfId="0" applyFont="1" applyBorder="1" applyProtection="1">
      <protection hidden="1"/>
    </xf>
    <xf numFmtId="0" fontId="0" fillId="2" borderId="30" xfId="0" applyFont="1" applyFill="1" applyBorder="1" applyAlignment="1" applyProtection="1">
      <alignment horizontal="center" vertical="center"/>
      <protection hidden="1"/>
    </xf>
    <xf numFmtId="0" fontId="0" fillId="2" borderId="31" xfId="0" applyFont="1" applyFill="1" applyBorder="1" applyAlignment="1" applyProtection="1">
      <alignment horizontal="center" vertical="center"/>
      <protection hidden="1"/>
    </xf>
    <xf numFmtId="0" fontId="8" fillId="0" borderId="0" xfId="0" applyFont="1" applyFill="1" applyBorder="1" applyAlignment="1" applyProtection="1">
      <alignment horizontal="center" vertical="center"/>
      <protection hidden="1"/>
    </xf>
    <xf numFmtId="0" fontId="0" fillId="2" borderId="0" xfId="0" applyFont="1" applyFill="1" applyBorder="1" applyAlignment="1" applyProtection="1">
      <alignment horizontal="center" vertical="center"/>
      <protection hidden="1"/>
    </xf>
    <xf numFmtId="0" fontId="0" fillId="2" borderId="9" xfId="0" applyFont="1" applyFill="1" applyBorder="1" applyAlignment="1" applyProtection="1">
      <alignment horizontal="center" vertical="center"/>
      <protection hidden="1"/>
    </xf>
    <xf numFmtId="0" fontId="10" fillId="0" borderId="22" xfId="0" applyFont="1" applyFill="1" applyBorder="1" applyProtection="1">
      <protection hidden="1"/>
    </xf>
    <xf numFmtId="0" fontId="0" fillId="0" borderId="9" xfId="0" applyFont="1" applyFill="1" applyBorder="1" applyAlignment="1" applyProtection="1">
      <protection hidden="1"/>
    </xf>
    <xf numFmtId="0" fontId="0" fillId="2" borderId="0" xfId="0" applyFont="1" applyFill="1" applyBorder="1" applyAlignment="1" applyProtection="1">
      <protection hidden="1"/>
    </xf>
    <xf numFmtId="0" fontId="0" fillId="2" borderId="9" xfId="0" applyFont="1" applyFill="1" applyBorder="1" applyAlignment="1" applyProtection="1">
      <protection hidden="1"/>
    </xf>
    <xf numFmtId="0" fontId="11" fillId="2" borderId="17" xfId="0" applyFont="1" applyFill="1" applyBorder="1" applyAlignment="1" applyProtection="1">
      <alignment vertical="top"/>
      <protection hidden="1"/>
    </xf>
    <xf numFmtId="4" fontId="0" fillId="2" borderId="9" xfId="0" applyNumberFormat="1" applyFont="1" applyFill="1" applyBorder="1" applyAlignment="1" applyProtection="1">
      <alignment horizontal="right" vertical="center" indent="1"/>
      <protection hidden="1"/>
    </xf>
    <xf numFmtId="4" fontId="0" fillId="2" borderId="8" xfId="0" applyNumberFormat="1" applyFont="1" applyFill="1" applyBorder="1" applyAlignment="1" applyProtection="1">
      <alignment horizontal="right" vertical="center" indent="1"/>
      <protection hidden="1"/>
    </xf>
    <xf numFmtId="4" fontId="9" fillId="0" borderId="9" xfId="0" applyNumberFormat="1" applyFont="1" applyFill="1" applyBorder="1" applyAlignment="1" applyProtection="1">
      <alignment horizontal="right" vertical="center" indent="1"/>
      <protection hidden="1"/>
    </xf>
    <xf numFmtId="2" fontId="0" fillId="2" borderId="9" xfId="0" applyNumberFormat="1" applyFont="1" applyFill="1" applyBorder="1" applyAlignment="1" applyProtection="1">
      <alignment horizontal="right" vertical="center" indent="1"/>
      <protection hidden="1"/>
    </xf>
    <xf numFmtId="49" fontId="0" fillId="0" borderId="0" xfId="0" applyNumberFormat="1" applyFont="1" applyProtection="1">
      <protection hidden="1"/>
    </xf>
    <xf numFmtId="0" fontId="11" fillId="2" borderId="18" xfId="0" applyFont="1" applyFill="1" applyBorder="1" applyAlignment="1" applyProtection="1">
      <protection hidden="1"/>
    </xf>
    <xf numFmtId="0" fontId="0" fillId="2" borderId="6" xfId="0" applyFont="1" applyFill="1" applyBorder="1" applyProtection="1">
      <protection hidden="1"/>
    </xf>
    <xf numFmtId="0" fontId="0" fillId="2" borderId="19" xfId="0" applyFont="1" applyFill="1" applyBorder="1" applyProtection="1">
      <protection hidden="1"/>
    </xf>
    <xf numFmtId="0" fontId="0" fillId="0" borderId="0" xfId="0" applyFont="1" applyFill="1" applyProtection="1">
      <protection hidden="1"/>
    </xf>
    <xf numFmtId="0" fontId="0" fillId="0" borderId="0" xfId="0" applyFont="1" applyFill="1" applyBorder="1" applyProtection="1">
      <protection hidden="1"/>
    </xf>
    <xf numFmtId="167" fontId="0" fillId="0" borderId="0" xfId="0" applyNumberFormat="1" applyFont="1" applyFill="1" applyBorder="1" applyAlignment="1" applyProtection="1">
      <alignment horizontal="center"/>
      <protection hidden="1"/>
    </xf>
    <xf numFmtId="49" fontId="7" fillId="2" borderId="29" xfId="0" applyNumberFormat="1" applyFont="1" applyFill="1" applyBorder="1" applyAlignment="1" applyProtection="1">
      <alignment horizontal="left" vertical="top"/>
      <protection hidden="1"/>
    </xf>
    <xf numFmtId="0" fontId="11" fillId="2" borderId="17" xfId="0" applyFont="1" applyFill="1" applyBorder="1" applyAlignment="1" applyProtection="1">
      <alignment horizontal="left" vertical="top"/>
      <protection hidden="1"/>
    </xf>
    <xf numFmtId="0" fontId="0" fillId="0" borderId="17" xfId="0" applyFont="1" applyBorder="1" applyAlignment="1" applyProtection="1">
      <alignment horizontal="left"/>
      <protection hidden="1"/>
    </xf>
    <xf numFmtId="0" fontId="0" fillId="2" borderId="2" xfId="0" applyFont="1" applyFill="1" applyBorder="1" applyAlignment="1" applyProtection="1">
      <alignment horizontal="left" vertical="center"/>
    </xf>
    <xf numFmtId="2" fontId="0" fillId="2" borderId="2" xfId="0" applyNumberFormat="1" applyFont="1" applyFill="1" applyBorder="1" applyAlignment="1" applyProtection="1">
      <alignment horizontal="center" vertical="center"/>
    </xf>
    <xf numFmtId="0" fontId="0" fillId="2" borderId="8" xfId="0" applyFont="1" applyFill="1" applyBorder="1" applyAlignment="1" applyProtection="1">
      <alignment horizontal="left" vertical="center"/>
    </xf>
    <xf numFmtId="2" fontId="0" fillId="2" borderId="8" xfId="0" applyNumberFormat="1" applyFont="1" applyFill="1" applyBorder="1" applyAlignment="1" applyProtection="1">
      <alignment horizontal="center" vertical="center"/>
    </xf>
    <xf numFmtId="166" fontId="0" fillId="2" borderId="6" xfId="0" applyNumberFormat="1" applyFont="1" applyFill="1" applyBorder="1" applyAlignment="1" applyProtection="1">
      <alignment vertical="center"/>
    </xf>
    <xf numFmtId="166" fontId="0" fillId="2" borderId="17" xfId="0" applyNumberFormat="1" applyFont="1" applyFill="1" applyBorder="1" applyAlignment="1" applyProtection="1">
      <alignment horizontal="left" vertical="center"/>
    </xf>
    <xf numFmtId="2" fontId="0" fillId="2" borderId="30" xfId="0" applyNumberFormat="1" applyFont="1" applyFill="1" applyBorder="1" applyAlignment="1" applyProtection="1">
      <alignment horizontal="center" vertical="center"/>
    </xf>
    <xf numFmtId="0" fontId="0" fillId="2" borderId="17" xfId="0" applyFont="1" applyFill="1" applyBorder="1" applyAlignment="1" applyProtection="1">
      <alignment horizontal="left"/>
      <protection hidden="1"/>
    </xf>
    <xf numFmtId="0" fontId="9" fillId="2" borderId="9" xfId="0" applyFont="1" applyFill="1" applyBorder="1" applyAlignment="1" applyProtection="1">
      <alignment horizontal="right"/>
      <protection hidden="1"/>
    </xf>
    <xf numFmtId="0" fontId="0" fillId="2" borderId="13" xfId="0" applyFont="1" applyFill="1" applyBorder="1" applyAlignment="1" applyProtection="1">
      <alignment horizontal="center" vertical="center"/>
      <protection hidden="1"/>
    </xf>
    <xf numFmtId="0" fontId="0" fillId="2" borderId="7" xfId="0" applyNumberFormat="1" applyFont="1" applyFill="1" applyBorder="1" applyAlignment="1" applyProtection="1">
      <alignment horizontal="center" vertical="center"/>
      <protection hidden="1"/>
    </xf>
    <xf numFmtId="0" fontId="0" fillId="2" borderId="33" xfId="0" applyFont="1" applyFill="1" applyBorder="1" applyAlignment="1" applyProtection="1">
      <alignment horizontal="center" vertical="center"/>
      <protection hidden="1"/>
    </xf>
    <xf numFmtId="0" fontId="0" fillId="2" borderId="34" xfId="0" applyNumberFormat="1" applyFont="1" applyFill="1" applyBorder="1" applyAlignment="1" applyProtection="1">
      <alignment horizontal="center" vertical="center"/>
      <protection hidden="1"/>
    </xf>
    <xf numFmtId="167" fontId="9" fillId="2" borderId="0" xfId="0" applyNumberFormat="1" applyFont="1" applyFill="1" applyBorder="1" applyAlignment="1" applyProtection="1">
      <alignment horizontal="center" vertical="center"/>
      <protection hidden="1"/>
    </xf>
    <xf numFmtId="0" fontId="9" fillId="2" borderId="17" xfId="0" applyFont="1" applyFill="1" applyBorder="1" applyAlignment="1" applyProtection="1">
      <alignment horizontal="right" vertical="center" indent="1"/>
      <protection hidden="1"/>
    </xf>
    <xf numFmtId="0" fontId="9" fillId="2" borderId="18" xfId="0" applyFont="1" applyFill="1" applyBorder="1" applyAlignment="1" applyProtection="1">
      <alignment horizontal="left" vertical="center"/>
    </xf>
    <xf numFmtId="0" fontId="0" fillId="0" borderId="0" xfId="0" applyFont="1" applyAlignment="1" applyProtection="1">
      <alignment vertical="top"/>
      <protection hidden="1"/>
    </xf>
    <xf numFmtId="2" fontId="0" fillId="2" borderId="32" xfId="0" applyNumberFormat="1" applyFont="1" applyFill="1" applyBorder="1" applyAlignment="1" applyProtection="1">
      <alignment horizontal="right" vertical="center" indent="1"/>
      <protection hidden="1"/>
    </xf>
    <xf numFmtId="2" fontId="0" fillId="2" borderId="35" xfId="0" applyNumberFormat="1" applyFont="1" applyFill="1" applyBorder="1" applyAlignment="1" applyProtection="1">
      <alignment horizontal="right" vertical="center" indent="1"/>
      <protection hidden="1"/>
    </xf>
    <xf numFmtId="2" fontId="9" fillId="0" borderId="17" xfId="0" applyNumberFormat="1" applyFont="1" applyFill="1" applyBorder="1" applyAlignment="1" applyProtection="1">
      <alignment horizontal="right" vertical="center" indent="1"/>
      <protection hidden="1"/>
    </xf>
    <xf numFmtId="0" fontId="14" fillId="2" borderId="17" xfId="0" applyFont="1" applyFill="1" applyBorder="1" applyAlignment="1" applyProtection="1">
      <alignment horizontal="left" vertical="center"/>
      <protection hidden="1"/>
    </xf>
    <xf numFmtId="0" fontId="14" fillId="2" borderId="0" xfId="0" applyFont="1" applyFill="1" applyBorder="1" applyAlignment="1" applyProtection="1">
      <alignment horizontal="left" vertical="center"/>
      <protection hidden="1"/>
    </xf>
    <xf numFmtId="0" fontId="14" fillId="2" borderId="9" xfId="0" applyFont="1" applyFill="1" applyBorder="1" applyAlignment="1" applyProtection="1">
      <alignment horizontal="left" vertical="center"/>
      <protection hidden="1"/>
    </xf>
    <xf numFmtId="0" fontId="0" fillId="0" borderId="32" xfId="0" applyFont="1" applyBorder="1" applyAlignment="1" applyProtection="1">
      <alignment horizontal="center" vertical="center"/>
      <protection locked="0"/>
    </xf>
    <xf numFmtId="0" fontId="0" fillId="0" borderId="29" xfId="0" applyFont="1" applyBorder="1" applyAlignment="1" applyProtection="1">
      <alignment horizontal="center" vertical="center"/>
      <protection locked="0"/>
    </xf>
    <xf numFmtId="0" fontId="0" fillId="0" borderId="0" xfId="0" applyFont="1" applyBorder="1" applyAlignment="1" applyProtection="1">
      <alignment vertical="top"/>
    </xf>
    <xf numFmtId="0" fontId="0" fillId="0" borderId="0" xfId="0" applyFont="1" applyBorder="1" applyAlignment="1" applyProtection="1"/>
    <xf numFmtId="0" fontId="0" fillId="0" borderId="13" xfId="0" applyFont="1" applyFill="1" applyBorder="1" applyAlignment="1" applyProtection="1">
      <alignment vertical="center"/>
    </xf>
    <xf numFmtId="0" fontId="0" fillId="0" borderId="0" xfId="0" quotePrefix="1" applyFont="1" applyProtection="1"/>
    <xf numFmtId="0" fontId="0" fillId="0" borderId="0" xfId="0" applyFont="1" applyFill="1" applyBorder="1" applyAlignment="1" applyProtection="1"/>
    <xf numFmtId="49" fontId="0" fillId="0" borderId="0" xfId="0" applyNumberFormat="1" applyFont="1" applyFill="1" applyBorder="1" applyAlignment="1" applyProtection="1">
      <alignment vertical="center"/>
    </xf>
    <xf numFmtId="0" fontId="0" fillId="0" borderId="13" xfId="0" applyFont="1" applyBorder="1" applyAlignment="1" applyProtection="1">
      <alignment vertical="center"/>
    </xf>
    <xf numFmtId="0" fontId="0" fillId="0" borderId="0" xfId="0" applyFont="1" applyBorder="1" applyAlignment="1" applyProtection="1">
      <alignment horizontal="center"/>
    </xf>
    <xf numFmtId="0" fontId="0" fillId="0" borderId="33" xfId="0" applyFont="1" applyBorder="1" applyAlignment="1" applyProtection="1">
      <alignment vertical="center"/>
    </xf>
    <xf numFmtId="2" fontId="0" fillId="0" borderId="9" xfId="0" applyNumberFormat="1" applyFont="1" applyBorder="1" applyAlignment="1" applyProtection="1">
      <alignment vertical="center"/>
    </xf>
    <xf numFmtId="0" fontId="0" fillId="0" borderId="0" xfId="0" applyFont="1" applyFill="1" applyBorder="1" applyProtection="1"/>
    <xf numFmtId="49" fontId="7" fillId="2" borderId="14" xfId="0" applyNumberFormat="1" applyFont="1" applyFill="1" applyBorder="1" applyAlignment="1" applyProtection="1">
      <alignment vertical="top"/>
    </xf>
    <xf numFmtId="0" fontId="0" fillId="2" borderId="15" xfId="0" applyFont="1" applyFill="1" applyBorder="1" applyProtection="1"/>
    <xf numFmtId="0" fontId="0" fillId="2" borderId="16" xfId="0" applyFont="1" applyFill="1" applyBorder="1" applyProtection="1"/>
    <xf numFmtId="0" fontId="0" fillId="0" borderId="0" xfId="0" applyFont="1" applyFill="1" applyBorder="1" applyAlignment="1" applyProtection="1">
      <alignment horizontal="center" vertical="center"/>
    </xf>
    <xf numFmtId="0" fontId="0" fillId="2" borderId="0" xfId="0" applyFont="1" applyFill="1" applyBorder="1" applyProtection="1"/>
    <xf numFmtId="0" fontId="0" fillId="2" borderId="9" xfId="0" applyFont="1" applyFill="1" applyBorder="1" applyProtection="1"/>
    <xf numFmtId="0" fontId="15" fillId="2" borderId="17" xfId="0" applyFont="1" applyFill="1" applyBorder="1" applyProtection="1"/>
    <xf numFmtId="0" fontId="0" fillId="2" borderId="17" xfId="0" applyFont="1" applyFill="1" applyBorder="1" applyProtection="1"/>
    <xf numFmtId="0" fontId="9" fillId="2" borderId="17" xfId="0" applyFont="1" applyFill="1" applyBorder="1" applyAlignment="1" applyProtection="1">
      <alignment horizontal="right" indent="1"/>
    </xf>
    <xf numFmtId="0" fontId="0" fillId="2" borderId="0" xfId="0" applyFont="1" applyFill="1" applyBorder="1" applyAlignment="1" applyProtection="1">
      <alignment horizontal="left"/>
    </xf>
    <xf numFmtId="49" fontId="0" fillId="0" borderId="0" xfId="0" applyNumberFormat="1" applyFont="1" applyFill="1" applyBorder="1" applyAlignment="1" applyProtection="1">
      <alignment horizontal="center" vertical="center"/>
    </xf>
    <xf numFmtId="0" fontId="0" fillId="0" borderId="9" xfId="0" applyFont="1" applyBorder="1" applyProtection="1"/>
    <xf numFmtId="0" fontId="9" fillId="2" borderId="17" xfId="0" applyFont="1" applyFill="1" applyBorder="1" applyAlignment="1" applyProtection="1">
      <alignment horizontal="right" vertical="center" indent="1"/>
    </xf>
    <xf numFmtId="0" fontId="16" fillId="3" borderId="17" xfId="0" applyFont="1" applyFill="1" applyBorder="1" applyProtection="1"/>
    <xf numFmtId="0" fontId="16" fillId="0" borderId="0" xfId="0" applyFont="1" applyFill="1" applyBorder="1" applyProtection="1"/>
    <xf numFmtId="0" fontId="17" fillId="3" borderId="9" xfId="0" applyFont="1" applyFill="1" applyBorder="1" applyAlignment="1" applyProtection="1">
      <alignment horizontal="left" vertical="center" indent="3"/>
    </xf>
    <xf numFmtId="0" fontId="18" fillId="0" borderId="0" xfId="0" applyFont="1" applyFill="1" applyBorder="1" applyProtection="1"/>
    <xf numFmtId="0" fontId="16" fillId="3" borderId="0" xfId="0" applyFont="1" applyFill="1" applyBorder="1" applyProtection="1"/>
    <xf numFmtId="0" fontId="17" fillId="3" borderId="9" xfId="0" applyFont="1" applyFill="1" applyBorder="1" applyAlignment="1" applyProtection="1">
      <alignment horizontal="left" indent="3"/>
    </xf>
    <xf numFmtId="0" fontId="9" fillId="0" borderId="17" xfId="0" applyFont="1" applyBorder="1" applyAlignment="1" applyProtection="1">
      <alignment horizontal="right" vertical="center" indent="1"/>
    </xf>
    <xf numFmtId="0" fontId="0" fillId="0" borderId="17" xfId="0" applyFont="1" applyBorder="1" applyAlignment="1" applyProtection="1">
      <alignment horizontal="right" vertical="top"/>
    </xf>
    <xf numFmtId="0" fontId="12" fillId="2" borderId="0" xfId="0" applyFont="1" applyFill="1" applyBorder="1" applyAlignment="1" applyProtection="1">
      <alignment horizontal="right" vertical="center"/>
    </xf>
    <xf numFmtId="0" fontId="12" fillId="2" borderId="9" xfId="0" applyFont="1" applyFill="1" applyBorder="1" applyAlignment="1" applyProtection="1">
      <alignment horizontal="left" vertical="center"/>
    </xf>
    <xf numFmtId="0" fontId="9" fillId="0" borderId="0" xfId="0" applyFont="1" applyFill="1" applyBorder="1" applyAlignment="1" applyProtection="1">
      <alignment horizontal="center" vertical="center"/>
    </xf>
    <xf numFmtId="0" fontId="0" fillId="2" borderId="6" xfId="0" applyFont="1" applyFill="1" applyBorder="1" applyProtection="1"/>
    <xf numFmtId="0" fontId="0" fillId="2" borderId="19" xfId="0" applyFont="1" applyFill="1" applyBorder="1" applyProtection="1"/>
    <xf numFmtId="167" fontId="0" fillId="2" borderId="0" xfId="0" applyNumberFormat="1" applyFont="1" applyFill="1" applyBorder="1" applyAlignment="1" applyProtection="1">
      <alignment horizontal="center" vertical="center"/>
    </xf>
    <xf numFmtId="166" fontId="0" fillId="0" borderId="0" xfId="0" applyNumberFormat="1" applyFont="1" applyProtection="1"/>
    <xf numFmtId="2" fontId="0" fillId="0" borderId="0" xfId="0" applyNumberFormat="1" applyFont="1" applyProtection="1"/>
    <xf numFmtId="167" fontId="0" fillId="0" borderId="0" xfId="0" applyNumberFormat="1" applyFont="1" applyProtection="1"/>
    <xf numFmtId="10" fontId="0" fillId="0" borderId="0" xfId="0" applyNumberFormat="1" applyFont="1" applyProtection="1"/>
    <xf numFmtId="0" fontId="19" fillId="2" borderId="22" xfId="0" applyFont="1" applyFill="1" applyBorder="1" applyProtection="1"/>
    <xf numFmtId="4" fontId="0" fillId="2" borderId="0" xfId="0" applyNumberFormat="1" applyFont="1" applyFill="1" applyBorder="1" applyAlignment="1" applyProtection="1">
      <alignment horizontal="right" vertical="center" indent="1"/>
    </xf>
    <xf numFmtId="4" fontId="0" fillId="2" borderId="27" xfId="0" applyNumberFormat="1" applyFont="1" applyFill="1" applyBorder="1" applyAlignment="1" applyProtection="1">
      <alignment horizontal="right" vertical="center" indent="1"/>
    </xf>
    <xf numFmtId="4" fontId="9" fillId="2" borderId="0" xfId="0" applyNumberFormat="1" applyFont="1" applyFill="1" applyBorder="1" applyAlignment="1" applyProtection="1">
      <alignment horizontal="right" vertical="center" indent="1"/>
    </xf>
    <xf numFmtId="2" fontId="0" fillId="2" borderId="0" xfId="0" applyNumberFormat="1" applyFont="1" applyFill="1" applyBorder="1" applyAlignment="1" applyProtection="1">
      <alignment horizontal="right" vertical="center" indent="1"/>
    </xf>
    <xf numFmtId="0" fontId="0" fillId="2" borderId="28" xfId="0" applyFont="1" applyFill="1" applyBorder="1" applyAlignment="1" applyProtection="1">
      <alignment horizontal="left" vertical="center"/>
    </xf>
    <xf numFmtId="166" fontId="0" fillId="2" borderId="0" xfId="0" applyNumberFormat="1" applyFont="1" applyFill="1" applyBorder="1" applyAlignment="1" applyProtection="1">
      <alignment horizontal="left" vertical="center"/>
    </xf>
    <xf numFmtId="2" fontId="0" fillId="0" borderId="7" xfId="0" applyNumberFormat="1" applyFont="1" applyBorder="1" applyAlignment="1" applyProtection="1">
      <alignment horizontal="right" vertical="center" indent="1"/>
    </xf>
    <xf numFmtId="2" fontId="0" fillId="0" borderId="34" xfId="0" applyNumberFormat="1" applyFont="1" applyBorder="1" applyAlignment="1" applyProtection="1">
      <alignment horizontal="right" vertical="center" indent="1"/>
    </xf>
    <xf numFmtId="4" fontId="0" fillId="0" borderId="32" xfId="0" applyNumberFormat="1" applyFont="1" applyBorder="1" applyAlignment="1" applyProtection="1">
      <alignment horizontal="right" vertical="center" indent="1"/>
    </xf>
    <xf numFmtId="4" fontId="0" fillId="0" borderId="35" xfId="0" applyNumberFormat="1" applyFont="1" applyBorder="1" applyAlignment="1" applyProtection="1">
      <alignment horizontal="right" vertical="center" indent="1"/>
    </xf>
    <xf numFmtId="4" fontId="0" fillId="0" borderId="18" xfId="0" applyNumberFormat="1" applyFont="1" applyBorder="1" applyAlignment="1" applyProtection="1">
      <alignment horizontal="right" vertical="center" indent="1"/>
    </xf>
    <xf numFmtId="4" fontId="0" fillId="0" borderId="29" xfId="0" applyNumberFormat="1" applyFont="1" applyBorder="1" applyAlignment="1" applyProtection="1">
      <alignment horizontal="right" vertical="center" indent="1"/>
    </xf>
    <xf numFmtId="49" fontId="0" fillId="0" borderId="32" xfId="0" applyNumberFormat="1" applyFont="1" applyFill="1" applyBorder="1" applyAlignment="1" applyProtection="1">
      <alignment horizontal="left" vertical="center"/>
    </xf>
    <xf numFmtId="49" fontId="0" fillId="0" borderId="32" xfId="0" applyNumberFormat="1" applyFont="1" applyFill="1" applyBorder="1" applyAlignment="1" applyProtection="1">
      <alignment horizontal="left" vertical="center"/>
      <protection locked="0"/>
    </xf>
    <xf numFmtId="14" fontId="0" fillId="0" borderId="32" xfId="0" applyNumberFormat="1" applyFont="1" applyFill="1" applyBorder="1" applyAlignment="1" applyProtection="1">
      <alignment horizontal="left" vertical="center"/>
      <protection locked="0"/>
    </xf>
    <xf numFmtId="168" fontId="0" fillId="0" borderId="29" xfId="0" applyNumberFormat="1" applyFont="1" applyFill="1" applyBorder="1" applyAlignment="1" applyProtection="1">
      <alignment horizontal="right" vertical="center" indent="1"/>
      <protection locked="0"/>
    </xf>
    <xf numFmtId="0" fontId="0" fillId="0" borderId="43" xfId="0" applyFont="1" applyBorder="1" applyAlignment="1" applyProtection="1">
      <alignment vertical="center"/>
    </xf>
    <xf numFmtId="2" fontId="0" fillId="0" borderId="42" xfId="0" applyNumberFormat="1" applyFont="1" applyBorder="1" applyAlignment="1" applyProtection="1">
      <alignment vertical="center"/>
    </xf>
    <xf numFmtId="0" fontId="7" fillId="2" borderId="18" xfId="0" applyFont="1" applyFill="1" applyBorder="1" applyProtection="1"/>
    <xf numFmtId="0" fontId="0" fillId="2" borderId="15" xfId="0" applyFont="1" applyFill="1" applyBorder="1" applyAlignment="1" applyProtection="1">
      <alignment vertical="top"/>
    </xf>
    <xf numFmtId="0" fontId="0" fillId="2" borderId="16" xfId="0" applyFont="1" applyFill="1" applyBorder="1" applyAlignment="1" applyProtection="1">
      <alignment vertical="top"/>
    </xf>
    <xf numFmtId="0" fontId="0" fillId="0" borderId="0" xfId="0" applyFont="1" applyFill="1" applyBorder="1" applyAlignment="1" applyProtection="1">
      <alignment horizontal="center" vertical="top"/>
    </xf>
    <xf numFmtId="0" fontId="0" fillId="0" borderId="0" xfId="0" applyFont="1" applyAlignment="1" applyProtection="1">
      <alignment vertical="top"/>
    </xf>
    <xf numFmtId="0" fontId="14" fillId="2" borderId="0" xfId="0" applyFont="1" applyFill="1" applyBorder="1" applyAlignment="1" applyProtection="1">
      <alignment horizontal="right" vertical="top"/>
    </xf>
    <xf numFmtId="0" fontId="14" fillId="2" borderId="9" xfId="0" applyFont="1" applyFill="1" applyBorder="1" applyAlignment="1" applyProtection="1">
      <alignment horizontal="left" vertical="top"/>
    </xf>
    <xf numFmtId="0" fontId="0" fillId="0" borderId="0" xfId="0" applyFont="1" applyFill="1" applyBorder="1" applyAlignment="1" applyProtection="1">
      <alignment vertical="top"/>
    </xf>
    <xf numFmtId="0" fontId="0" fillId="0" borderId="30" xfId="0" applyFont="1" applyBorder="1" applyAlignment="1" applyProtection="1">
      <alignment vertical="center"/>
    </xf>
    <xf numFmtId="2" fontId="0" fillId="0" borderId="31" xfId="0" applyNumberFormat="1" applyFont="1" applyBorder="1" applyAlignment="1" applyProtection="1">
      <alignment vertical="center"/>
    </xf>
    <xf numFmtId="0" fontId="14" fillId="2" borderId="0" xfId="0" applyFont="1" applyFill="1" applyBorder="1" applyAlignment="1" applyProtection="1">
      <alignment horizontal="right" vertical="center"/>
    </xf>
    <xf numFmtId="0" fontId="14" fillId="2" borderId="9" xfId="0" applyFont="1" applyFill="1" applyBorder="1" applyAlignment="1" applyProtection="1">
      <alignment horizontal="left" vertical="center"/>
    </xf>
    <xf numFmtId="49" fontId="0" fillId="0" borderId="0" xfId="0" applyNumberFormat="1" applyFont="1" applyFill="1" applyBorder="1" applyAlignment="1" applyProtection="1">
      <alignment horizontal="center"/>
    </xf>
    <xf numFmtId="0" fontId="16" fillId="3" borderId="0" xfId="0" applyFont="1" applyFill="1" applyBorder="1" applyAlignment="1" applyProtection="1">
      <alignment horizontal="left"/>
    </xf>
    <xf numFmtId="4" fontId="0" fillId="2" borderId="9" xfId="0" applyNumberFormat="1" applyFont="1" applyFill="1" applyBorder="1" applyAlignment="1" applyProtection="1">
      <alignment horizontal="right" vertical="center" indent="1"/>
    </xf>
    <xf numFmtId="4" fontId="0" fillId="2" borderId="8" xfId="0" applyNumberFormat="1" applyFont="1" applyFill="1" applyBorder="1" applyAlignment="1" applyProtection="1">
      <alignment horizontal="right" vertical="center" indent="1"/>
    </xf>
    <xf numFmtId="4" fontId="9" fillId="2" borderId="9" xfId="0" applyNumberFormat="1" applyFont="1" applyFill="1" applyBorder="1" applyAlignment="1" applyProtection="1">
      <alignment horizontal="right" vertical="center" indent="1"/>
    </xf>
    <xf numFmtId="49" fontId="0" fillId="0" borderId="0" xfId="0" applyNumberFormat="1" applyFont="1" applyFill="1" applyBorder="1" applyAlignment="1" applyProtection="1"/>
    <xf numFmtId="0" fontId="9" fillId="2" borderId="6" xfId="0" applyFont="1" applyFill="1" applyBorder="1" applyAlignment="1" applyProtection="1">
      <alignment horizontal="left" vertical="center"/>
    </xf>
    <xf numFmtId="0" fontId="0" fillId="0" borderId="7" xfId="0" applyFont="1" applyBorder="1" applyAlignment="1" applyProtection="1">
      <alignment vertical="center"/>
    </xf>
    <xf numFmtId="0" fontId="0" fillId="0" borderId="34" xfId="0" applyFont="1" applyBorder="1" applyAlignment="1" applyProtection="1">
      <alignment vertical="center"/>
    </xf>
    <xf numFmtId="0" fontId="0" fillId="0" borderId="5" xfId="0" applyFont="1" applyBorder="1" applyAlignment="1" applyProtection="1">
      <alignment vertical="center"/>
    </xf>
    <xf numFmtId="4" fontId="0" fillId="0" borderId="7" xfId="0" applyNumberFormat="1" applyFont="1" applyBorder="1" applyAlignment="1" applyProtection="1">
      <alignment horizontal="right" vertical="center" indent="1"/>
    </xf>
    <xf numFmtId="4" fontId="0" fillId="0" borderId="34" xfId="0" applyNumberFormat="1" applyFont="1" applyBorder="1" applyAlignment="1" applyProtection="1">
      <alignment horizontal="right" vertical="center" indent="1"/>
    </xf>
    <xf numFmtId="4" fontId="0" fillId="0" borderId="43" xfId="0" applyNumberFormat="1" applyFont="1" applyBorder="1" applyAlignment="1" applyProtection="1">
      <alignment horizontal="right" vertical="center" indent="1"/>
    </xf>
    <xf numFmtId="4" fontId="0" fillId="0" borderId="0" xfId="0" applyNumberFormat="1" applyFont="1" applyBorder="1" applyAlignment="1" applyProtection="1">
      <alignment horizontal="right" vertical="center" indent="1"/>
    </xf>
    <xf numFmtId="0" fontId="14" fillId="2" borderId="17" xfId="0" applyFont="1" applyFill="1" applyBorder="1" applyAlignment="1" applyProtection="1">
      <alignment horizontal="right" vertical="top"/>
    </xf>
    <xf numFmtId="49" fontId="14" fillId="2" borderId="0" xfId="0" applyNumberFormat="1" applyFont="1" applyFill="1" applyBorder="1" applyAlignment="1" applyProtection="1">
      <alignment horizontal="left" vertical="center"/>
    </xf>
    <xf numFmtId="166" fontId="0" fillId="2" borderId="42" xfId="0" applyNumberFormat="1" applyFont="1" applyFill="1" applyBorder="1" applyAlignment="1" applyProtection="1">
      <alignment vertical="center"/>
    </xf>
    <xf numFmtId="0" fontId="0" fillId="2" borderId="9" xfId="0" applyFont="1" applyFill="1" applyBorder="1" applyAlignment="1" applyProtection="1">
      <alignment horizontal="left"/>
    </xf>
    <xf numFmtId="4" fontId="0" fillId="2" borderId="17" xfId="0" applyNumberFormat="1" applyFont="1" applyFill="1" applyBorder="1" applyAlignment="1" applyProtection="1">
      <alignment horizontal="right" vertical="center" indent="1"/>
    </xf>
    <xf numFmtId="0" fontId="0" fillId="2" borderId="0" xfId="0" applyFont="1" applyFill="1" applyBorder="1" applyAlignment="1" applyProtection="1">
      <alignment horizontal="center" vertical="center"/>
    </xf>
    <xf numFmtId="0" fontId="18" fillId="2" borderId="0" xfId="0" applyFont="1" applyFill="1" applyBorder="1" applyProtection="1"/>
    <xf numFmtId="49" fontId="7" fillId="2" borderId="29" xfId="0" applyNumberFormat="1" applyFont="1" applyFill="1" applyBorder="1" applyAlignment="1" applyProtection="1">
      <alignment horizontal="left" vertical="top"/>
    </xf>
    <xf numFmtId="0" fontId="0" fillId="2" borderId="30" xfId="0" applyFont="1" applyFill="1" applyBorder="1" applyProtection="1"/>
    <xf numFmtId="0" fontId="0" fillId="2" borderId="31" xfId="0" applyFont="1" applyFill="1" applyBorder="1" applyProtection="1"/>
    <xf numFmtId="4" fontId="0" fillId="2" borderId="2" xfId="0" applyNumberFormat="1" applyFont="1" applyFill="1" applyBorder="1" applyAlignment="1" applyProtection="1">
      <alignment horizontal="right" vertical="center" indent="1"/>
    </xf>
    <xf numFmtId="0" fontId="0" fillId="0" borderId="0" xfId="0" applyNumberFormat="1" applyFont="1" applyFill="1" applyBorder="1" applyAlignment="1" applyProtection="1">
      <alignment horizontal="center" vertical="center"/>
    </xf>
    <xf numFmtId="0" fontId="0" fillId="2" borderId="17" xfId="0" applyFont="1" applyFill="1" applyBorder="1" applyAlignment="1" applyProtection="1">
      <alignment horizontal="left"/>
    </xf>
    <xf numFmtId="0" fontId="17" fillId="3" borderId="0" xfId="0" applyFont="1" applyFill="1" applyBorder="1" applyAlignment="1" applyProtection="1">
      <alignment horizontal="left" indent="3"/>
    </xf>
    <xf numFmtId="0" fontId="20" fillId="0" borderId="23" xfId="0" applyFont="1" applyFill="1" applyBorder="1" applyAlignment="1" applyProtection="1">
      <alignment horizontal="left" indent="3"/>
    </xf>
    <xf numFmtId="0" fontId="21" fillId="0" borderId="20" xfId="0" applyFont="1" applyFill="1" applyBorder="1" applyProtection="1"/>
    <xf numFmtId="0" fontId="20" fillId="0" borderId="24" xfId="0" applyFont="1" applyFill="1" applyBorder="1" applyAlignment="1" applyProtection="1">
      <alignment horizontal="left" vertical="center" indent="3"/>
    </xf>
    <xf numFmtId="0" fontId="21" fillId="0" borderId="25" xfId="0" applyFont="1" applyFill="1" applyBorder="1" applyProtection="1"/>
    <xf numFmtId="0" fontId="17" fillId="3" borderId="24" xfId="0" applyFont="1" applyFill="1" applyBorder="1" applyAlignment="1" applyProtection="1">
      <alignment horizontal="left" indent="3"/>
    </xf>
    <xf numFmtId="0" fontId="0" fillId="2" borderId="21" xfId="0" applyFont="1" applyFill="1" applyBorder="1" applyProtection="1"/>
    <xf numFmtId="0" fontId="9" fillId="0" borderId="26" xfId="0" applyFont="1" applyBorder="1" applyAlignment="1" applyProtection="1">
      <alignment horizontal="right" vertical="center" indent="1"/>
    </xf>
    <xf numFmtId="49" fontId="0" fillId="0" borderId="39" xfId="0" applyNumberFormat="1" applyFont="1" applyFill="1" applyBorder="1" applyAlignment="1" applyProtection="1">
      <alignment horizontal="left" vertical="center"/>
      <protection locked="0"/>
    </xf>
    <xf numFmtId="14" fontId="0" fillId="0" borderId="39" xfId="0" applyNumberFormat="1" applyFont="1" applyFill="1" applyBorder="1" applyAlignment="1" applyProtection="1">
      <alignment horizontal="left" vertical="center"/>
      <protection locked="0"/>
    </xf>
    <xf numFmtId="168" fontId="0" fillId="0" borderId="41" xfId="0" applyNumberFormat="1" applyFont="1" applyFill="1" applyBorder="1" applyAlignment="1" applyProtection="1">
      <alignment horizontal="right" vertical="center" indent="1"/>
      <protection locked="0"/>
    </xf>
    <xf numFmtId="0" fontId="6" fillId="0" borderId="0" xfId="0" applyFont="1" applyProtection="1"/>
    <xf numFmtId="0" fontId="0" fillId="0" borderId="38" xfId="0" applyFont="1" applyFill="1" applyBorder="1" applyAlignment="1" applyProtection="1">
      <alignment vertical="center"/>
    </xf>
    <xf numFmtId="0" fontId="0" fillId="0" borderId="6" xfId="0" applyFont="1" applyBorder="1" applyAlignment="1" applyProtection="1"/>
    <xf numFmtId="164" fontId="0" fillId="0" borderId="0" xfId="0" applyNumberFormat="1" applyFont="1" applyBorder="1" applyProtection="1"/>
    <xf numFmtId="2" fontId="0" fillId="0" borderId="0" xfId="0" applyNumberFormat="1" applyFont="1" applyBorder="1" applyProtection="1"/>
    <xf numFmtId="167" fontId="0" fillId="0" borderId="0" xfId="0" applyNumberFormat="1" applyFont="1" applyBorder="1" applyProtection="1"/>
    <xf numFmtId="10" fontId="0" fillId="0" borderId="0" xfId="0" applyNumberFormat="1" applyFont="1" applyBorder="1" applyProtection="1"/>
    <xf numFmtId="0" fontId="0" fillId="0" borderId="0" xfId="0" applyFont="1" applyBorder="1" applyAlignment="1" applyProtection="1">
      <alignment horizontal="left"/>
    </xf>
    <xf numFmtId="0" fontId="0" fillId="0" borderId="0" xfId="0" applyFont="1" applyAlignment="1" applyProtection="1"/>
    <xf numFmtId="49" fontId="0" fillId="2" borderId="0" xfId="0" applyNumberFormat="1" applyFont="1" applyFill="1" applyBorder="1" applyAlignment="1" applyProtection="1">
      <alignment horizontal="left"/>
    </xf>
    <xf numFmtId="0" fontId="0" fillId="0" borderId="32" xfId="0" applyNumberFormat="1" applyFont="1" applyFill="1" applyBorder="1" applyAlignment="1" applyProtection="1">
      <alignment horizontal="left" vertical="center"/>
    </xf>
    <xf numFmtId="0" fontId="0" fillId="0" borderId="0" xfId="0" applyFont="1" applyFill="1" applyBorder="1" applyAlignment="1" applyProtection="1">
      <alignment horizontal="left" vertical="center"/>
      <protection hidden="1"/>
    </xf>
    <xf numFmtId="0" fontId="0" fillId="0" borderId="9" xfId="0" applyFont="1" applyFill="1" applyBorder="1" applyAlignment="1" applyProtection="1">
      <alignment horizontal="left"/>
      <protection hidden="1"/>
    </xf>
    <xf numFmtId="0" fontId="3" fillId="5" borderId="1" xfId="0" applyFont="1" applyFill="1" applyBorder="1" applyAlignment="1" applyProtection="1">
      <alignment horizontal="center" vertical="center"/>
    </xf>
    <xf numFmtId="0" fontId="3" fillId="5" borderId="1" xfId="0" applyFont="1" applyFill="1" applyBorder="1" applyAlignment="1" applyProtection="1">
      <alignment horizontal="center" vertical="center" wrapText="1"/>
    </xf>
    <xf numFmtId="0" fontId="13" fillId="6" borderId="19" xfId="0" applyFont="1" applyFill="1" applyBorder="1" applyAlignment="1" applyProtection="1">
      <alignment horizontal="center" vertical="center"/>
      <protection hidden="1"/>
    </xf>
    <xf numFmtId="0" fontId="13" fillId="6" borderId="1" xfId="0" applyFont="1" applyFill="1" applyBorder="1" applyAlignment="1" applyProtection="1">
      <alignment horizontal="center" vertical="center"/>
      <protection hidden="1"/>
    </xf>
    <xf numFmtId="0" fontId="13" fillId="6" borderId="18" xfId="0" applyFont="1" applyFill="1" applyBorder="1" applyAlignment="1" applyProtection="1">
      <alignment horizontal="center" vertical="center"/>
      <protection hidden="1"/>
    </xf>
    <xf numFmtId="0" fontId="0" fillId="5" borderId="36" xfId="0" applyFont="1" applyFill="1" applyBorder="1" applyAlignment="1" applyProtection="1">
      <alignment vertical="center"/>
    </xf>
    <xf numFmtId="0" fontId="0" fillId="5" borderId="37" xfId="0" applyFont="1" applyFill="1" applyBorder="1" applyAlignment="1" applyProtection="1">
      <alignment vertical="center"/>
    </xf>
    <xf numFmtId="0" fontId="0" fillId="5" borderId="19" xfId="0" applyFont="1" applyFill="1" applyBorder="1" applyAlignment="1" applyProtection="1">
      <alignment vertical="center"/>
    </xf>
    <xf numFmtId="0" fontId="0" fillId="5" borderId="18" xfId="0" applyFont="1" applyFill="1" applyBorder="1" applyAlignment="1" applyProtection="1">
      <alignment vertical="center"/>
    </xf>
    <xf numFmtId="0" fontId="0" fillId="5" borderId="1" xfId="0" applyFont="1" applyFill="1" applyBorder="1" applyAlignment="1" applyProtection="1">
      <alignment vertical="center"/>
    </xf>
    <xf numFmtId="0" fontId="0" fillId="4" borderId="0" xfId="0" applyFont="1" applyFill="1" applyBorder="1" applyProtection="1"/>
    <xf numFmtId="14" fontId="0" fillId="4" borderId="0" xfId="0" applyNumberFormat="1" applyFont="1" applyFill="1" applyBorder="1" applyAlignment="1" applyProtection="1">
      <alignment horizontal="left"/>
    </xf>
    <xf numFmtId="0" fontId="0" fillId="4" borderId="0" xfId="0" applyFont="1" applyFill="1" applyBorder="1" applyAlignment="1" applyProtection="1">
      <alignment horizontal="left"/>
    </xf>
    <xf numFmtId="0" fontId="0" fillId="5" borderId="0" xfId="0" applyFont="1" applyFill="1" applyBorder="1" applyProtection="1"/>
    <xf numFmtId="49" fontId="0" fillId="5" borderId="9" xfId="0" applyNumberFormat="1" applyFont="1" applyFill="1" applyBorder="1" applyAlignment="1" applyProtection="1"/>
    <xf numFmtId="49" fontId="0" fillId="5" borderId="9" xfId="0" applyNumberFormat="1" applyFont="1" applyFill="1" applyBorder="1" applyAlignment="1" applyProtection="1">
      <alignment horizontal="center" vertical="center"/>
    </xf>
    <xf numFmtId="166" fontId="0" fillId="6" borderId="0" xfId="0" applyNumberFormat="1" applyFont="1" applyFill="1" applyBorder="1" applyAlignment="1" applyProtection="1">
      <alignment horizontal="center" vertical="center"/>
    </xf>
    <xf numFmtId="0" fontId="3" fillId="5" borderId="19"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0" fontId="0" fillId="6" borderId="0" xfId="0" applyNumberFormat="1" applyFont="1" applyFill="1" applyBorder="1" applyAlignment="1" applyProtection="1">
      <alignment horizontal="left" vertical="center"/>
    </xf>
    <xf numFmtId="0" fontId="0" fillId="6" borderId="9" xfId="0" applyNumberFormat="1" applyFont="1" applyFill="1" applyBorder="1" applyAlignment="1" applyProtection="1">
      <alignment horizontal="center" vertical="center"/>
    </xf>
    <xf numFmtId="0" fontId="0" fillId="5" borderId="0" xfId="0" applyNumberFormat="1" applyFont="1" applyFill="1" applyBorder="1" applyAlignment="1" applyProtection="1">
      <alignment horizontal="left" vertical="center"/>
    </xf>
    <xf numFmtId="14" fontId="0" fillId="4" borderId="0" xfId="0" applyNumberFormat="1" applyFont="1" applyFill="1" applyBorder="1" applyAlignment="1" applyProtection="1">
      <alignment horizontal="left" vertical="center"/>
    </xf>
    <xf numFmtId="0" fontId="0" fillId="4" borderId="0" xfId="0" applyNumberFormat="1" applyFont="1" applyFill="1" applyBorder="1" applyAlignment="1" applyProtection="1">
      <alignment horizontal="left"/>
    </xf>
    <xf numFmtId="0" fontId="3" fillId="5" borderId="18" xfId="0" applyFont="1" applyFill="1" applyBorder="1" applyAlignment="1" applyProtection="1">
      <alignment horizontal="center" vertical="center" wrapText="1"/>
    </xf>
    <xf numFmtId="49" fontId="0" fillId="5" borderId="0" xfId="0" applyNumberFormat="1" applyFont="1" applyFill="1" applyBorder="1" applyAlignment="1" applyProtection="1">
      <alignment horizontal="left" vertical="center"/>
    </xf>
    <xf numFmtId="49" fontId="0" fillId="5" borderId="9" xfId="0" applyNumberFormat="1" applyFont="1" applyFill="1" applyBorder="1" applyAlignment="1" applyProtection="1">
      <alignment horizontal="center"/>
    </xf>
    <xf numFmtId="165" fontId="0" fillId="5" borderId="0" xfId="0" applyNumberFormat="1" applyFont="1" applyFill="1" applyBorder="1" applyAlignment="1" applyProtection="1">
      <alignment horizontal="left" vertical="center"/>
    </xf>
    <xf numFmtId="0" fontId="0" fillId="5" borderId="9" xfId="0" applyFont="1" applyFill="1" applyBorder="1" applyAlignment="1" applyProtection="1"/>
    <xf numFmtId="0" fontId="0" fillId="5" borderId="7" xfId="0" applyFont="1" applyFill="1" applyBorder="1" applyAlignment="1" applyProtection="1">
      <alignment vertical="center"/>
    </xf>
    <xf numFmtId="0" fontId="2" fillId="0" borderId="0" xfId="0" applyNumberFormat="1" applyFont="1" applyBorder="1" applyAlignment="1">
      <alignment horizontal="left" vertical="center"/>
    </xf>
    <xf numFmtId="10" fontId="0" fillId="2" borderId="4" xfId="0" applyNumberFormat="1" applyFont="1" applyFill="1" applyBorder="1" applyAlignment="1" applyProtection="1">
      <alignment horizontal="center"/>
    </xf>
    <xf numFmtId="0" fontId="0" fillId="0" borderId="40" xfId="0" applyFont="1" applyFill="1" applyBorder="1" applyAlignment="1" applyProtection="1">
      <alignment vertical="top" wrapText="1"/>
    </xf>
    <xf numFmtId="0" fontId="0" fillId="0" borderId="13" xfId="0" applyFont="1" applyFill="1" applyBorder="1" applyAlignment="1" applyProtection="1">
      <alignment vertical="top" wrapText="1"/>
    </xf>
    <xf numFmtId="0" fontId="0" fillId="0" borderId="13" xfId="0" applyFont="1" applyBorder="1" applyAlignment="1" applyProtection="1">
      <alignment vertical="top" wrapText="1"/>
    </xf>
    <xf numFmtId="0" fontId="0" fillId="0" borderId="31" xfId="0" applyFont="1" applyBorder="1" applyAlignment="1" applyProtection="1">
      <alignment vertical="top" wrapText="1"/>
    </xf>
    <xf numFmtId="0" fontId="0" fillId="0" borderId="32" xfId="0" applyFont="1" applyBorder="1" applyAlignment="1" applyProtection="1">
      <alignment horizontal="center" vertical="center"/>
    </xf>
    <xf numFmtId="0" fontId="0" fillId="0" borderId="31" xfId="0" applyFont="1" applyFill="1" applyBorder="1" applyAlignment="1" applyProtection="1">
      <alignment vertical="top" wrapText="1"/>
    </xf>
  </cellXfs>
  <cellStyles count="1">
    <cellStyle name="Standard" xfId="0" builtinId="0"/>
  </cellStyles>
  <dxfs count="323">
    <dxf>
      <font>
        <strike val="0"/>
        <outline val="0"/>
        <shadow val="0"/>
        <u val="none"/>
        <vertAlign val="baseline"/>
        <sz val="10"/>
        <name val="Arial"/>
        <family val="2"/>
        <scheme val="none"/>
      </font>
      <protection locked="1" hidden="0"/>
    </dxf>
    <dxf>
      <font>
        <b val="0"/>
        <i val="0"/>
        <strike val="0"/>
        <condense val="0"/>
        <extend val="0"/>
        <outline val="0"/>
        <shadow val="0"/>
        <u val="none"/>
        <vertAlign val="baseline"/>
        <sz val="10"/>
        <color auto="1"/>
        <name val="Arial"/>
        <family val="2"/>
        <scheme val="none"/>
      </font>
      <numFmt numFmtId="30" formatCode="@"/>
      <fill>
        <patternFill patternType="solid">
          <fgColor indexed="26"/>
          <bgColor indexed="9"/>
        </patternFill>
      </fill>
      <alignment horizontal="left" vertical="bottom" textRotation="0" wrapText="0" indent="1" justifyLastLine="0" shrinkToFit="0" readingOrder="0"/>
      <border diagonalUp="0" diagonalDown="0">
        <left style="thin">
          <color indexed="64"/>
        </left>
        <right style="thin">
          <color indexed="64"/>
        </right>
        <top style="thin">
          <color indexed="64"/>
        </top>
        <bottom/>
      </border>
      <protection locked="1" hidden="0"/>
    </dxf>
    <dxf>
      <border outline="0">
        <top style="thin">
          <color indexed="64"/>
        </top>
        <bottom style="thin">
          <color indexed="64"/>
        </bottom>
      </border>
    </dxf>
    <dxf>
      <font>
        <strike val="0"/>
        <outline val="0"/>
        <shadow val="0"/>
        <u val="none"/>
        <vertAlign val="baseline"/>
        <sz val="10"/>
        <name val="Arial"/>
        <family val="2"/>
        <scheme val="none"/>
      </font>
      <protection locked="1" hidden="0"/>
    </dxf>
    <dxf>
      <border outline="0">
        <bottom style="thin">
          <color indexed="64"/>
        </bottom>
      </border>
    </dxf>
    <dxf>
      <font>
        <b/>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bottom" textRotation="0" wrapText="0" indent="0" justifyLastLine="0" shrinkToFit="0" readingOrder="0"/>
      <protection locked="1" hidden="0"/>
    </dxf>
    <dxf>
      <font>
        <b val="0"/>
        <i val="0"/>
        <strike val="0"/>
        <condense val="0"/>
        <extend val="0"/>
        <outline val="0"/>
        <shadow val="0"/>
        <u val="none"/>
        <vertAlign val="baseline"/>
        <sz val="10"/>
        <color auto="1"/>
        <name val="Arial"/>
        <family val="2"/>
        <scheme val="none"/>
      </font>
      <numFmt numFmtId="14" formatCode="0.00%"/>
      <fill>
        <patternFill patternType="solid">
          <fgColor indexed="26"/>
          <bgColor indexed="9"/>
        </patternFill>
      </fill>
      <alignment horizontal="center" vertical="bottom" textRotation="0" wrapText="0" indent="0" justifyLastLine="0" shrinkToFit="0" readingOrder="0"/>
      <border diagonalUp="0" diagonalDown="0">
        <left style="medium">
          <color indexed="64"/>
        </left>
        <right/>
        <top/>
        <bottom/>
      </border>
      <protection locked="1" hidden="0"/>
    </dxf>
    <dxf>
      <font>
        <b val="0"/>
        <i val="0"/>
        <strike val="0"/>
        <condense val="0"/>
        <extend val="0"/>
        <outline val="0"/>
        <shadow val="0"/>
        <u val="none"/>
        <vertAlign val="baseline"/>
        <sz val="10"/>
        <color auto="1"/>
        <name val="Arial"/>
        <family val="2"/>
        <scheme val="none"/>
      </font>
      <numFmt numFmtId="30" formatCode="@"/>
      <fill>
        <patternFill patternType="solid">
          <fgColor indexed="26"/>
          <bgColor indexed="9"/>
        </patternFill>
      </fill>
      <alignment horizontal="center" vertical="bottom" textRotation="0" wrapText="0"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bottom" textRotation="0" wrapText="0" indent="1" justifyLastLine="0" shrinkToFit="0" readingOrder="0"/>
      <border diagonalUp="0" diagonalDown="0">
        <left/>
        <right style="thin">
          <color indexed="64"/>
        </right>
        <top/>
        <bottom/>
      </border>
      <protection locked="1" hidden="0"/>
    </dxf>
    <dxf>
      <border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protection locked="1" hidden="0"/>
    </dxf>
    <dxf>
      <font>
        <strike val="0"/>
        <outline val="0"/>
        <shadow val="0"/>
        <u val="none"/>
        <vertAlign val="baseline"/>
        <sz val="10"/>
        <color theme="1"/>
        <name val="Arial"/>
        <family val="2"/>
        <scheme val="none"/>
      </font>
      <fill>
        <patternFill patternType="none">
          <fgColor indexed="64"/>
          <bgColor auto="1"/>
        </patternFill>
      </fill>
      <protection locked="1" hidden="0"/>
    </dxf>
    <dxf>
      <font>
        <b val="0"/>
        <i val="0"/>
        <strike val="0"/>
        <condense val="0"/>
        <extend val="0"/>
        <outline val="0"/>
        <shadow val="0"/>
        <u val="none"/>
        <vertAlign val="baseline"/>
        <sz val="10"/>
        <color auto="1"/>
        <name val="Arial"/>
        <family val="2"/>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14" formatCode="0.00%"/>
      <alignment horizontal="center" vertical="bottom" textRotation="0" wrapText="0"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border diagonalUp="0" diagonalDown="0">
        <left style="medium">
          <color auto="1"/>
        </left>
        <right/>
        <top/>
        <bottom/>
      </border>
      <protection locked="1" hidden="0"/>
    </dxf>
    <dxf>
      <border outline="0">
        <right style="medium">
          <color auto="1"/>
        </right>
        <bottom style="thin">
          <color indexed="64"/>
        </bottom>
      </border>
    </dxf>
    <dxf>
      <font>
        <b val="0"/>
        <i val="0"/>
        <strike val="0"/>
        <condense val="0"/>
        <extend val="0"/>
        <outline val="0"/>
        <shadow val="0"/>
        <u val="none"/>
        <vertAlign val="baseline"/>
        <sz val="10"/>
        <color auto="1"/>
        <name val="Arial"/>
        <family val="2"/>
        <scheme val="none"/>
      </font>
      <numFmt numFmtId="30" formatCode="@"/>
      <alignment horizontal="center" vertical="bottom" textRotation="0" wrapText="0" indent="0" justifyLastLine="0" shrinkToFit="0" readingOrder="0"/>
      <protection locked="1" hidden="0"/>
    </dxf>
    <dxf>
      <font>
        <b val="0"/>
        <i val="0"/>
        <strike val="0"/>
        <condense val="0"/>
        <extend val="0"/>
        <outline val="0"/>
        <shadow val="0"/>
        <u val="none"/>
        <vertAlign val="baseline"/>
        <sz val="10"/>
        <color theme="1"/>
        <name val="Arial"/>
        <family val="2"/>
        <scheme val="none"/>
      </font>
      <numFmt numFmtId="30" formatCode="@"/>
      <fill>
        <patternFill patternType="none">
          <fgColor indexed="26"/>
          <bgColor auto="1"/>
        </patternFill>
      </fill>
      <alignment horizontal="center" vertical="bottom"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right" vertical="center" textRotation="0" wrapText="0" indent="1"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0"/>
        <color auto="1"/>
        <name val="Arial"/>
        <family val="2"/>
        <scheme val="none"/>
      </font>
      <numFmt numFmtId="0" formatCode="General"/>
      <fill>
        <patternFill patternType="solid">
          <fgColor indexed="26"/>
          <bgColor indexed="9"/>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1"/>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font>
        <b/>
        <i val="0"/>
        <strike val="0"/>
        <condense val="0"/>
        <extend val="0"/>
        <outline val="0"/>
        <shadow val="0"/>
        <u val="none"/>
        <vertAlign val="baseline"/>
        <sz val="10"/>
        <color indexed="8"/>
        <name val="Arial"/>
        <family val="2"/>
        <scheme val="none"/>
      </font>
      <fill>
        <patternFill patternType="solid">
          <fgColor indexed="31"/>
          <bgColor rgb="FFD9C6A8"/>
        </patternFill>
      </fill>
      <alignment horizontal="center" vertical="center" textRotation="0" wrapText="0" indent="0" justifyLastLine="0" shrinkToFit="0" readingOrder="0"/>
      <border diagonalUp="0" diagonalDown="0" outline="0">
        <left style="thin">
          <color indexed="64"/>
        </left>
        <right style="thin">
          <color indexed="64"/>
        </right>
        <top/>
        <bottom/>
      </border>
      <protection locked="1" hidden="1"/>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outline="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outline="0">
        <left/>
        <right style="thin">
          <color indexed="64"/>
        </right>
        <top/>
        <bottom style="thin">
          <color indexed="64"/>
        </bottom>
      </border>
      <protection locked="1" hidden="0"/>
    </dxf>
    <dxf>
      <border diagonalUp="0" diagonalDown="0">
        <left style="thin">
          <color indexed="64"/>
        </left>
        <right style="thin">
          <color indexed="64"/>
        </right>
        <top style="thin">
          <color indexed="64"/>
        </top>
        <bottom style="thin">
          <color indexed="64"/>
        </bottom>
      </border>
    </dxf>
    <dxf>
      <font>
        <strike val="0"/>
        <outline val="0"/>
        <shadow val="0"/>
        <u val="none"/>
        <vertAlign val="baseline"/>
        <name val="Arial"/>
        <family val="2"/>
        <scheme val="none"/>
      </font>
      <alignment vertical="center" textRotation="0" indent="0" justifyLastLine="0" shrinkToFit="0" readingOrder="0"/>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alignment vertical="center" textRotation="0" indent="0" justifyLastLine="0" shrinkToFit="0" readingOrder="0"/>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sz val="10"/>
        <name val="Arial"/>
        <family val="2"/>
        <scheme val="none"/>
      </font>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protection locked="1" hidden="0"/>
    </dxf>
    <dxf>
      <font>
        <strike val="0"/>
        <outline val="0"/>
        <shadow val="0"/>
        <vertAlign val="baseline"/>
        <sz val="10"/>
        <name val="Arial"/>
        <family val="2"/>
        <scheme val="none"/>
      </font>
      <numFmt numFmtId="4" formatCode="#,##0.00"/>
      <alignment horizontal="right" vertical="center" textRotation="0" wrapText="0" indent="1"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sz val="10"/>
        <name val="Arial"/>
        <family val="2"/>
        <scheme val="none"/>
      </font>
      <numFmt numFmtId="2"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strike val="0"/>
        <outline val="0"/>
        <shadow val="0"/>
        <vertAlign val="baseline"/>
        <sz val="10"/>
        <name val="Arial"/>
        <family val="2"/>
        <scheme val="none"/>
      </font>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sz val="10"/>
        <name val="Arial"/>
        <family val="2"/>
        <scheme val="none"/>
      </font>
      <alignment horizontal="general" vertical="center" textRotation="0" wrapText="0" indent="0" justifyLastLine="0" shrinkToFit="0" readingOrder="0"/>
      <protection locked="1" hidden="0"/>
    </dxf>
    <dxf>
      <border>
        <bottom style="thin">
          <color indexed="64"/>
        </bottom>
      </border>
    </dxf>
    <dxf>
      <font>
        <strike val="0"/>
        <outline val="0"/>
        <shadow val="0"/>
        <vertAlign val="baseline"/>
        <sz val="10"/>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sz val="10"/>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sz val="10"/>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sz val="10"/>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sz val="10"/>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sz val="10"/>
        <name val="Arial"/>
        <family val="2"/>
        <scheme val="none"/>
      </font>
      <numFmt numFmtId="30" formatCode="@"/>
      <fill>
        <patternFill patternType="none">
          <fgColor indexed="64"/>
          <bgColor auto="1"/>
        </patternFill>
      </fill>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sz val="10"/>
        <name val="Arial"/>
        <family val="2"/>
        <scheme val="none"/>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sz val="10"/>
        <name val="Arial"/>
        <family val="2"/>
        <scheme val="none"/>
      </font>
      <fill>
        <patternFill patternType="none">
          <fgColor indexed="64"/>
          <bgColor auto="1"/>
        </patternFill>
      </fill>
      <alignment horizontal="general"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indent="0" justifyLastLine="0" shrinkToFit="0" readingOrder="0"/>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alignment vertical="center" textRotation="0" indent="0" justifyLastLine="0" shrinkToFit="0" readingOrder="0"/>
      <protection locked="1" hidden="0"/>
    </dxf>
    <dxf>
      <font>
        <strike val="0"/>
        <outline val="0"/>
        <shadow val="0"/>
        <vertAlign val="baseline"/>
        <name val="Arial"/>
        <family val="2"/>
        <scheme val="none"/>
      </font>
      <numFmt numFmtId="4" formatCode="#,##0.00"/>
      <alignment vertical="center" textRotation="0" wrapText="0" indent="0" justifyLastLine="0" shrinkToFit="0" readingOrder="0"/>
      <protection locked="1" hidden="0"/>
    </dxf>
    <dxf>
      <font>
        <strike val="0"/>
        <outline val="0"/>
        <shadow val="0"/>
        <vertAlign val="baseline"/>
        <name val="Arial"/>
        <family val="2"/>
        <scheme val="none"/>
      </font>
      <numFmt numFmtId="2" formatCode="0.00"/>
      <alignment vertical="center" textRotation="0" wrapText="0" indent="0" justifyLastLine="0" shrinkToFit="0" readingOrder="0"/>
      <protection locked="1" hidden="0"/>
    </dxf>
    <dxf>
      <font>
        <strike val="0"/>
        <outline val="0"/>
        <shadow val="0"/>
        <vertAlign val="baseline"/>
        <name val="Arial"/>
        <family val="2"/>
        <scheme val="none"/>
      </font>
      <alignment vertical="center" textRotation="0" wrapText="0" indent="0" justifyLastLine="0" shrinkToFit="0" readingOrder="0"/>
      <border diagonalUp="0" diagonalDown="0" outline="0">
        <left/>
        <right style="medium">
          <color auto="1"/>
        </right>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protection locked="1" hidden="0"/>
    </dxf>
    <dxf>
      <font>
        <strike val="0"/>
        <outline val="0"/>
        <shadow val="0"/>
        <vertAlign val="baseline"/>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alignment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fill>
        <patternFill patternType="none">
          <fgColor indexed="64"/>
          <bgColor auto="1"/>
        </patternFill>
      </fill>
      <alignment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alignment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indent="0" justifyLastLine="0" shrinkToFit="0" readingOrder="0"/>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alignment vertical="center" textRotation="0" indent="0" justifyLastLine="0" shrinkToFit="0" readingOrder="0"/>
      <protection locked="1" hidden="0"/>
    </dxf>
    <dxf>
      <font>
        <strike val="0"/>
        <outline val="0"/>
        <shadow val="0"/>
        <vertAlign val="baseline"/>
        <name val="Arial"/>
        <family val="2"/>
        <scheme val="none"/>
      </font>
      <numFmt numFmtId="4" formatCode="#,##0.00"/>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numFmt numFmtId="2"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strike val="0"/>
        <outline val="0"/>
        <shadow val="0"/>
        <vertAlign val="baseline"/>
        <name val="Arial"/>
        <family val="2"/>
        <scheme val="none"/>
      </font>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horizontal="general"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protection locked="1" hidden="0"/>
    </dxf>
    <dxf>
      <font>
        <strike val="0"/>
        <outline val="0"/>
        <shadow val="0"/>
        <vertAlign val="baseline"/>
        <name val="Arial"/>
        <family val="2"/>
        <scheme val="none"/>
      </font>
      <numFmt numFmtId="4" formatCode="#,##0.00"/>
      <alignment horizontal="right"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0"/>
    </dxf>
    <dxf>
      <font>
        <strike val="0"/>
        <outline val="0"/>
        <shadow val="0"/>
        <vertAlign val="baseline"/>
        <name val="Arial"/>
        <family val="2"/>
        <scheme val="none"/>
      </font>
      <numFmt numFmtId="2" formatCode="0.00"/>
      <alignment vertical="center" textRotation="0" wrapText="0" indent="0" justifyLastLine="0" shrinkToFit="0" readingOrder="0"/>
      <border diagonalUp="0" diagonalDown="0" outline="0">
        <left style="thin">
          <color indexed="64"/>
        </left>
        <right style="thin">
          <color auto="1"/>
        </right>
        <top style="thin">
          <color indexed="64"/>
        </top>
        <bottom style="thin">
          <color indexed="64"/>
        </bottom>
      </border>
      <protection locked="1" hidden="0"/>
    </dxf>
    <dxf>
      <font>
        <strike val="0"/>
        <outline val="0"/>
        <shadow val="0"/>
        <vertAlign val="baseline"/>
        <name val="Arial"/>
        <family val="2"/>
        <scheme val="none"/>
      </font>
      <alignment vertical="center" textRotation="0" wrapText="0"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protection locked="1" hidden="0"/>
    </dxf>
    <dxf>
      <font>
        <strike val="0"/>
        <outline val="0"/>
        <shadow val="0"/>
        <vertAlign val="baseline"/>
        <name val="Arial"/>
        <family val="2"/>
        <scheme val="none"/>
      </font>
      <numFmt numFmtId="4" formatCode="#,##0.00"/>
      <alignment horizontal="right"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0"/>
    </dxf>
    <dxf>
      <font>
        <strike val="0"/>
        <outline val="0"/>
        <shadow val="0"/>
        <vertAlign val="baseline"/>
        <name val="Arial"/>
        <family val="2"/>
        <scheme val="none"/>
      </font>
      <numFmt numFmtId="2" formatCode="0.00"/>
      <alignment horizontal="general" vertical="center" textRotation="0" wrapText="0" indent="0" justifyLastLine="0" shrinkToFit="0" readingOrder="0"/>
      <border diagonalUp="0" diagonalDown="0" outline="0">
        <left style="thin">
          <color indexed="64"/>
        </left>
        <right style="thin">
          <color auto="1"/>
        </right>
        <top style="thin">
          <color indexed="64"/>
        </top>
        <bottom style="thin">
          <color indexed="64"/>
        </bottom>
      </border>
      <protection locked="1" hidden="0"/>
    </dxf>
    <dxf>
      <font>
        <strike val="0"/>
        <outline val="0"/>
        <shadow val="0"/>
        <vertAlign val="baseline"/>
        <name val="Arial"/>
        <family val="2"/>
        <scheme val="none"/>
      </font>
      <alignment horizontal="general" vertical="center" textRotation="0" wrapText="0"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horizontal="general"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alignment horizontal="center" vertical="bottom"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alignment horizontal="general"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1" hidden="0"/>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protection locked="1" hidden="0"/>
    </dxf>
    <dxf>
      <font>
        <strike val="0"/>
        <outline val="0"/>
        <shadow val="0"/>
        <vertAlign val="baseline"/>
        <name val="Arial"/>
        <family val="2"/>
        <scheme val="none"/>
      </font>
      <numFmt numFmtId="4" formatCode="#,##0.00"/>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numFmt numFmtId="2"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strike val="0"/>
        <outline val="0"/>
        <shadow val="0"/>
        <vertAlign val="baseline"/>
        <name val="Arial"/>
        <family val="2"/>
        <scheme val="none"/>
      </font>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horizontal="general"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protection locked="1" hidden="0"/>
    </dxf>
    <dxf>
      <font>
        <strike val="0"/>
        <outline val="0"/>
        <shadow val="0"/>
        <vertAlign val="baseline"/>
        <name val="Arial"/>
        <family val="2"/>
        <scheme val="none"/>
      </font>
      <numFmt numFmtId="4" formatCode="#,##0.00"/>
      <alignment horizontal="general"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1" hidden="0"/>
    </dxf>
    <dxf>
      <font>
        <strike val="0"/>
        <outline val="0"/>
        <shadow val="0"/>
        <vertAlign val="baseline"/>
        <name val="Arial"/>
        <family val="2"/>
        <scheme val="none"/>
      </font>
      <numFmt numFmtId="2"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strike val="0"/>
        <outline val="0"/>
        <shadow val="0"/>
        <vertAlign val="baseline"/>
        <name val="Arial"/>
        <family val="2"/>
        <scheme val="none"/>
      </font>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horizontal="general"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protection locked="1" hidden="0"/>
    </dxf>
    <dxf>
      <font>
        <strike val="0"/>
        <outline val="0"/>
        <shadow val="0"/>
        <vertAlign val="baseline"/>
        <name val="Arial"/>
        <family val="2"/>
        <scheme val="none"/>
      </font>
      <numFmt numFmtId="4" formatCode="#,##0.00"/>
      <alignment horizontal="general"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1" hidden="0"/>
    </dxf>
    <dxf>
      <font>
        <strike val="0"/>
        <outline val="0"/>
        <shadow val="0"/>
        <vertAlign val="baseline"/>
        <name val="Arial"/>
        <family val="2"/>
        <scheme val="none"/>
      </font>
      <numFmt numFmtId="2"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strike val="0"/>
        <outline val="0"/>
        <shadow val="0"/>
        <vertAlign val="baseline"/>
        <name val="Arial"/>
        <family val="2"/>
        <scheme val="none"/>
      </font>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horizontal="general"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protection locked="1" hidden="0"/>
    </dxf>
    <dxf>
      <font>
        <strike val="0"/>
        <outline val="0"/>
        <shadow val="0"/>
        <vertAlign val="baseline"/>
        <name val="Arial"/>
        <family val="2"/>
        <scheme val="none"/>
      </font>
      <numFmt numFmtId="4" formatCode="#,##0.00"/>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numFmt numFmtId="2"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strike val="0"/>
        <outline val="0"/>
        <shadow val="0"/>
        <vertAlign val="baseline"/>
        <name val="Arial"/>
        <family val="2"/>
        <scheme val="none"/>
      </font>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horizontal="general"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alignment horizontal="general"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protection locked="1" hidden="0"/>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alignment horizontal="general" vertical="center" textRotation="0" wrapText="0" indent="0" justifyLastLine="0" shrinkToFit="0" readingOrder="0"/>
      <protection locked="1" hidden="0"/>
    </dxf>
    <dxf>
      <border>
        <bottom style="thin">
          <color indexed="64"/>
        </bottom>
      </border>
    </dxf>
    <dxf>
      <font>
        <strike val="0"/>
        <outline val="0"/>
        <shadow val="0"/>
        <u val="none"/>
        <vertAlign val="baseline"/>
        <sz val="10"/>
        <color auto="1"/>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4" formatCode="#,##0.00"/>
      <alignment horizontal="general" vertical="center" textRotation="0" wrapText="0" indent="0" justifyLastLine="0" shrinkToFit="0" readingOrder="0"/>
      <border diagonalUp="0" diagonalDown="0">
        <left style="thin">
          <color indexed="64"/>
        </left>
        <right/>
        <top style="thin">
          <color indexed="64"/>
        </top>
        <bottom style="thin">
          <color indexed="64"/>
        </bottom>
      </border>
      <protection locked="1" hidden="0"/>
    </dxf>
    <dxf>
      <font>
        <strike val="0"/>
        <outline val="0"/>
        <shadow val="0"/>
        <vertAlign val="baseline"/>
        <name val="Arial"/>
        <family val="2"/>
        <scheme val="none"/>
      </font>
      <numFmt numFmtId="2" formatCode="0.00"/>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strike val="0"/>
        <outline val="0"/>
        <shadow val="0"/>
        <vertAlign val="baseline"/>
        <name val="Arial"/>
        <family val="2"/>
        <scheme val="none"/>
      </font>
      <alignment horizontal="general" vertical="center" textRotation="0" wrapText="0"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horizontal="general"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horizontal="general"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strike val="0"/>
        <outline val="0"/>
        <shadow val="0"/>
        <vertAlign val="baseline"/>
        <name val="Arial"/>
        <family val="2"/>
        <scheme val="none"/>
      </font>
      <alignment horizontal="general" vertical="top" textRotation="0" wrapText="1" indent="0" justifyLastLine="0" shrinkToFit="0" readingOrder="0"/>
      <border diagonalUp="0" diagonalDown="0">
        <left/>
        <right style="thin">
          <color indexed="64"/>
        </right>
        <top style="thin">
          <color indexed="64"/>
        </top>
        <bottom style="thin">
          <color indexed="64"/>
        </bottom>
      </border>
      <protection locked="1"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alignment vertical="center" textRotation="0" wrapText="0" indent="0" justifyLastLine="0" shrinkToFit="0" readingOrder="0"/>
      <protection locked="1" hidden="0"/>
    </dxf>
    <dxf>
      <border>
        <bottom style="thin">
          <color indexed="64"/>
        </bottom>
      </border>
    </dxf>
    <dxf>
      <font>
        <strike val="0"/>
        <outline val="0"/>
        <shadow val="0"/>
        <vertAlign val="baseline"/>
        <name val="Arial"/>
        <family val="2"/>
        <scheme val="none"/>
      </font>
      <fill>
        <patternFill patternType="solid">
          <fgColor indexed="64"/>
          <bgColor rgb="FFD9C6A8"/>
        </patternFill>
      </fill>
      <alignment vertical="center" textRotation="0" wrapText="0" indent="0" justifyLastLine="0" shrinkToFit="0" readingOrder="0"/>
      <border diagonalUp="0" diagonalDown="0" outline="0">
        <left style="thin">
          <color indexed="64"/>
        </left>
        <right style="thin">
          <color indexed="64"/>
        </right>
        <top/>
        <bottom/>
      </border>
      <protection locked="1" hidden="0"/>
    </dxf>
    <dxf>
      <font>
        <strike val="0"/>
        <outline val="0"/>
        <shadow val="0"/>
        <vertAlign val="baseline"/>
        <name val="Arial"/>
        <family val="2"/>
        <scheme val="none"/>
      </font>
      <numFmt numFmtId="30" formatCode="@"/>
      <fill>
        <patternFill patternType="none">
          <fgColor indexed="64"/>
          <bgColor auto="1"/>
        </patternFill>
      </fill>
      <protection locked="1" hidden="0"/>
    </dxf>
    <dxf>
      <font>
        <strike val="0"/>
        <outline val="0"/>
        <shadow val="0"/>
        <vertAlign val="baseline"/>
        <name val="Arial"/>
        <family val="2"/>
        <scheme val="none"/>
      </font>
      <fill>
        <patternFill patternType="none">
          <fgColor indexed="64"/>
          <bgColor auto="1"/>
        </patternFill>
      </fill>
      <border diagonalUp="0" diagonalDown="0">
        <left/>
        <right style="medium">
          <color auto="1"/>
        </right>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fill>
        <patternFill patternType="none">
          <fgColor indexed="64"/>
          <bgColor auto="1"/>
        </patternFill>
      </fill>
      <protection locked="1" hidden="0"/>
    </dxf>
    <dxf>
      <font>
        <strike val="0"/>
        <outline val="0"/>
        <shadow val="0"/>
        <u val="none"/>
        <vertAlign val="baseline"/>
        <sz val="10"/>
        <color auto="1"/>
        <name val="Arial"/>
        <family val="2"/>
        <scheme val="none"/>
      </font>
      <fill>
        <patternFill patternType="solid">
          <fgColor indexed="64"/>
          <bgColor rgb="FFD9C6A8"/>
        </patternFill>
      </fill>
      <protection locked="1" hidden="0"/>
    </dxf>
    <dxf>
      <font>
        <b val="0"/>
        <i val="0"/>
        <strike val="0"/>
        <condense val="0"/>
        <extend val="0"/>
        <outline val="0"/>
        <shadow val="0"/>
        <u val="none"/>
        <vertAlign val="baseline"/>
        <sz val="10"/>
        <color auto="1"/>
        <name val="Arial"/>
        <family val="2"/>
        <scheme val="none"/>
      </font>
      <numFmt numFmtId="4" formatCode="#,##0.00"/>
      <fill>
        <patternFill patternType="solid">
          <fgColor indexed="26"/>
          <bgColor indexed="9"/>
        </patternFill>
      </fill>
      <alignment horizontal="right" vertical="center" textRotation="0" wrapText="0" indent="1" justifyLastLine="0" shrinkToFit="0" readingOrder="0"/>
      <border diagonalUp="0" diagonalDown="0">
        <left style="thin">
          <color indexed="64"/>
        </left>
        <right/>
        <top/>
        <bottom style="thin">
          <color indexed="64"/>
        </bottom>
      </border>
      <protection locked="1" hidden="0"/>
    </dxf>
    <dxf>
      <font>
        <b val="0"/>
        <i val="0"/>
        <strike val="0"/>
        <condense val="0"/>
        <extend val="0"/>
        <outline val="0"/>
        <shadow val="0"/>
        <u val="none"/>
        <vertAlign val="baseline"/>
        <sz val="10"/>
        <color auto="1"/>
        <name val="Arial"/>
        <family val="2"/>
        <scheme val="none"/>
      </font>
      <numFmt numFmtId="2" formatCode="0.00"/>
      <fill>
        <patternFill patternType="solid">
          <fgColor indexed="26"/>
          <bgColor indexed="9"/>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border>
      <protection locked="1" hidden="0"/>
    </dxf>
    <dxf>
      <font>
        <b val="0"/>
        <i val="0"/>
        <strike val="0"/>
        <condense val="0"/>
        <extend val="0"/>
        <outline val="0"/>
        <shadow val="0"/>
        <u val="none"/>
        <vertAlign val="baseline"/>
        <sz val="10"/>
        <color auto="1"/>
        <name val="Arial"/>
        <family val="2"/>
        <scheme val="none"/>
      </font>
      <fill>
        <patternFill patternType="solid">
          <fgColor indexed="26"/>
          <bgColor indexed="9"/>
        </patternFill>
      </fill>
      <alignment horizontal="left" vertical="center" textRotation="0" wrapText="0" indent="0" justifyLastLine="0" shrinkToFit="0" readingOrder="0"/>
      <border diagonalUp="0" diagonalDown="0">
        <left/>
        <right style="thin">
          <color indexed="64"/>
        </right>
        <top/>
        <bottom style="thin">
          <color indexed="64"/>
        </bottom>
      </border>
      <protection locked="1" hidden="0"/>
    </dxf>
    <dxf>
      <border diagonalUp="0" diagonalDown="0">
        <left style="medium">
          <color indexed="64"/>
        </left>
        <right style="medium">
          <color indexed="64"/>
        </right>
        <top style="medium">
          <color indexed="64"/>
        </top>
        <bottom style="medium">
          <color indexed="64"/>
        </bottom>
      </border>
    </dxf>
    <dxf>
      <font>
        <strike val="0"/>
        <outline val="0"/>
        <shadow val="0"/>
        <vertAlign val="baseline"/>
        <name val="Arial"/>
        <family val="2"/>
        <scheme val="none"/>
      </font>
      <protection locked="1" hidden="0"/>
    </dxf>
    <dxf>
      <border outline="0">
        <bottom style="thin">
          <color indexed="64"/>
        </bottom>
      </border>
    </dxf>
    <dxf>
      <font>
        <strike val="0"/>
        <outline val="0"/>
        <shadow val="0"/>
        <u val="none"/>
        <vertAlign val="baseline"/>
        <sz val="10"/>
        <color theme="1"/>
        <name val="Arial"/>
        <family val="2"/>
        <scheme val="none"/>
      </font>
      <fill>
        <patternFill patternType="solid">
          <fgColor indexed="64"/>
          <bgColor rgb="FFD9C6A8"/>
        </patternFill>
      </fill>
      <protection locked="1" hidden="0"/>
    </dxf>
  </dxfs>
  <tableStyles count="0" defaultTableStyle="TableStyleMedium2" defaultPivotStyle="PivotStyleLight16"/>
  <colors>
    <mruColors>
      <color rgb="FFEE7F00"/>
      <color rgb="FFD9C6A8"/>
      <color rgb="FFFF862E"/>
      <color rgb="FFFFFFFF"/>
      <color rgb="FFB2262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158720</xdr:colOff>
      <xdr:row>33</xdr:row>
      <xdr:rowOff>76200</xdr:rowOff>
    </xdr:from>
    <xdr:to>
      <xdr:col>2</xdr:col>
      <xdr:colOff>1596360</xdr:colOff>
      <xdr:row>35</xdr:row>
      <xdr:rowOff>200660</xdr:rowOff>
    </xdr:to>
    <xdr:pic>
      <xdr:nvPicPr>
        <xdr:cNvPr id="13" name="Grafik 12" descr="Logo der Minijob-Zentrale">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8970" y="4997450"/>
          <a:ext cx="1437640" cy="1102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752475</xdr:colOff>
      <xdr:row>0</xdr:row>
      <xdr:rowOff>171450</xdr:rowOff>
    </xdr:from>
    <xdr:to>
      <xdr:col>8</xdr:col>
      <xdr:colOff>666115</xdr:colOff>
      <xdr:row>4</xdr:row>
      <xdr:rowOff>353060</xdr:rowOff>
    </xdr:to>
    <xdr:pic>
      <xdr:nvPicPr>
        <xdr:cNvPr id="5" name="Grafik 4" descr="Logo der Minijob-Zentrale">
          <a:extLst>
            <a:ext uri="{FF2B5EF4-FFF2-40B4-BE49-F238E27FC236}">
              <a16:creationId xmlns:a16="http://schemas.microsoft.com/office/drawing/2014/main" id="{8CF646B9-92B1-42C7-9B25-766A4E07D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34750" y="171450"/>
          <a:ext cx="1437640" cy="1124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190500</xdr:colOff>
      <xdr:row>30</xdr:row>
      <xdr:rowOff>92075</xdr:rowOff>
    </xdr:from>
    <xdr:to>
      <xdr:col>2</xdr:col>
      <xdr:colOff>1628140</xdr:colOff>
      <xdr:row>32</xdr:row>
      <xdr:rowOff>213360</xdr:rowOff>
    </xdr:to>
    <xdr:pic>
      <xdr:nvPicPr>
        <xdr:cNvPr id="31" name="Grafik 30" descr="Logo der Minijob-Zentrale">
          <a:extLst>
            <a:ext uri="{FF2B5EF4-FFF2-40B4-BE49-F238E27FC236}">
              <a16:creationId xmlns:a16="http://schemas.microsoft.com/office/drawing/2014/main" id="{00000000-0008-0000-02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2375" y="6021388"/>
          <a:ext cx="1437640" cy="1102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5" name="Grafik 4" descr="Logo der Minijob-Zentrale">
          <a:extLst>
            <a:ext uri="{FF2B5EF4-FFF2-40B4-BE49-F238E27FC236}">
              <a16:creationId xmlns:a16="http://schemas.microsoft.com/office/drawing/2014/main" id="{5ABF2D01-EDDC-4924-8CD4-ADADA48AC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190182</xdr:colOff>
      <xdr:row>30</xdr:row>
      <xdr:rowOff>52388</xdr:rowOff>
    </xdr:from>
    <xdr:to>
      <xdr:col>2</xdr:col>
      <xdr:colOff>1620519</xdr:colOff>
      <xdr:row>32</xdr:row>
      <xdr:rowOff>173673</xdr:rowOff>
    </xdr:to>
    <xdr:pic>
      <xdr:nvPicPr>
        <xdr:cNvPr id="31" name="Grafik 30" descr="Logo der Minijob-Zentrale">
          <a:extLst>
            <a:ext uri="{FF2B5EF4-FFF2-40B4-BE49-F238E27FC236}">
              <a16:creationId xmlns:a16="http://schemas.microsoft.com/office/drawing/2014/main" id="{00000000-0008-0000-03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2057" y="6775451"/>
          <a:ext cx="1430337" cy="1102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5" name="Grafik 4" descr="Logo der Minijob-Zentrale">
          <a:extLst>
            <a:ext uri="{FF2B5EF4-FFF2-40B4-BE49-F238E27FC236}">
              <a16:creationId xmlns:a16="http://schemas.microsoft.com/office/drawing/2014/main" id="{F1FD2DD9-1BA4-4A7D-AC2F-B4C910118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188595</xdr:colOff>
      <xdr:row>30</xdr:row>
      <xdr:rowOff>57150</xdr:rowOff>
    </xdr:from>
    <xdr:to>
      <xdr:col>2</xdr:col>
      <xdr:colOff>1622107</xdr:colOff>
      <xdr:row>32</xdr:row>
      <xdr:rowOff>181610</xdr:rowOff>
    </xdr:to>
    <xdr:pic>
      <xdr:nvPicPr>
        <xdr:cNvPr id="31" name="Grafik 30" descr="Logo der Minijob-Zentrale">
          <a:extLst>
            <a:ext uri="{FF2B5EF4-FFF2-40B4-BE49-F238E27FC236}">
              <a16:creationId xmlns:a16="http://schemas.microsoft.com/office/drawing/2014/main" id="{00000000-0008-0000-04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0470" y="6781800"/>
          <a:ext cx="1433512" cy="1124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5" name="Grafik 4" descr="Logo der Minijob-Zentrale">
          <a:extLst>
            <a:ext uri="{FF2B5EF4-FFF2-40B4-BE49-F238E27FC236}">
              <a16:creationId xmlns:a16="http://schemas.microsoft.com/office/drawing/2014/main" id="{C497CAF7-A0D6-46BE-BF18-3843CB0BDC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198120</xdr:colOff>
      <xdr:row>30</xdr:row>
      <xdr:rowOff>57150</xdr:rowOff>
    </xdr:from>
    <xdr:to>
      <xdr:col>2</xdr:col>
      <xdr:colOff>1631632</xdr:colOff>
      <xdr:row>32</xdr:row>
      <xdr:rowOff>181610</xdr:rowOff>
    </xdr:to>
    <xdr:pic>
      <xdr:nvPicPr>
        <xdr:cNvPr id="31" name="Grafik 30" descr="Logo der Minijob-Zentrale">
          <a:extLst>
            <a:ext uri="{FF2B5EF4-FFF2-40B4-BE49-F238E27FC236}">
              <a16:creationId xmlns:a16="http://schemas.microsoft.com/office/drawing/2014/main" id="{00000000-0008-0000-05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9995" y="6781800"/>
          <a:ext cx="1433512" cy="1124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5" name="Grafik 4" descr="Logo der Minijob-Zentrale">
          <a:extLst>
            <a:ext uri="{FF2B5EF4-FFF2-40B4-BE49-F238E27FC236}">
              <a16:creationId xmlns:a16="http://schemas.microsoft.com/office/drawing/2014/main" id="{CAF09DDD-4C6E-4C05-84B9-41AC89D9B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190500</xdr:colOff>
      <xdr:row>30</xdr:row>
      <xdr:rowOff>57150</xdr:rowOff>
    </xdr:from>
    <xdr:to>
      <xdr:col>2</xdr:col>
      <xdr:colOff>1631315</xdr:colOff>
      <xdr:row>32</xdr:row>
      <xdr:rowOff>181610</xdr:rowOff>
    </xdr:to>
    <xdr:pic>
      <xdr:nvPicPr>
        <xdr:cNvPr id="30" name="Grafik 29" descr="Logo der Minijob-Zentrale">
          <a:extLst>
            <a:ext uri="{FF2B5EF4-FFF2-40B4-BE49-F238E27FC236}">
              <a16:creationId xmlns:a16="http://schemas.microsoft.com/office/drawing/2014/main" id="{00000000-0008-0000-06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2375" y="6781800"/>
          <a:ext cx="1440815" cy="1124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7" name="Grafik 6" descr="Logo der Minijob-Zentrale">
          <a:extLst>
            <a:ext uri="{FF2B5EF4-FFF2-40B4-BE49-F238E27FC236}">
              <a16:creationId xmlns:a16="http://schemas.microsoft.com/office/drawing/2014/main" id="{18BAAA28-C62F-416F-BB51-74B38526C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171450</xdr:colOff>
      <xdr:row>30</xdr:row>
      <xdr:rowOff>57150</xdr:rowOff>
    </xdr:from>
    <xdr:to>
      <xdr:col>2</xdr:col>
      <xdr:colOff>1612265</xdr:colOff>
      <xdr:row>32</xdr:row>
      <xdr:rowOff>181610</xdr:rowOff>
    </xdr:to>
    <xdr:pic>
      <xdr:nvPicPr>
        <xdr:cNvPr id="30" name="Grafik 29" descr="Logo der Minijob-Zentrale">
          <a:extLst>
            <a:ext uri="{FF2B5EF4-FFF2-40B4-BE49-F238E27FC236}">
              <a16:creationId xmlns:a16="http://schemas.microsoft.com/office/drawing/2014/main" id="{00000000-0008-0000-07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53325" y="6781800"/>
          <a:ext cx="1440815" cy="1124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4" name="Grafik 3" descr="Logo der Minijob-Zentrale">
          <a:extLst>
            <a:ext uri="{FF2B5EF4-FFF2-40B4-BE49-F238E27FC236}">
              <a16:creationId xmlns:a16="http://schemas.microsoft.com/office/drawing/2014/main" id="{4260AE94-C8B3-4908-8909-89425D1038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188595</xdr:colOff>
      <xdr:row>30</xdr:row>
      <xdr:rowOff>57150</xdr:rowOff>
    </xdr:from>
    <xdr:to>
      <xdr:col>2</xdr:col>
      <xdr:colOff>1622107</xdr:colOff>
      <xdr:row>32</xdr:row>
      <xdr:rowOff>181610</xdr:rowOff>
    </xdr:to>
    <xdr:pic>
      <xdr:nvPicPr>
        <xdr:cNvPr id="30" name="Grafik 29" descr="Logo der Minijob-Zentrale">
          <a:extLst>
            <a:ext uri="{FF2B5EF4-FFF2-40B4-BE49-F238E27FC236}">
              <a16:creationId xmlns:a16="http://schemas.microsoft.com/office/drawing/2014/main" id="{00000000-0008-0000-08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0470" y="6781800"/>
          <a:ext cx="1433512" cy="1124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4" name="Grafik 3" descr="Logo der Minijob-Zentrale">
          <a:extLst>
            <a:ext uri="{FF2B5EF4-FFF2-40B4-BE49-F238E27FC236}">
              <a16:creationId xmlns:a16="http://schemas.microsoft.com/office/drawing/2014/main" id="{8AC96E9E-8ED3-4A7F-80D0-02A49B8DF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180975</xdr:colOff>
      <xdr:row>30</xdr:row>
      <xdr:rowOff>57150</xdr:rowOff>
    </xdr:from>
    <xdr:to>
      <xdr:col>2</xdr:col>
      <xdr:colOff>1621790</xdr:colOff>
      <xdr:row>32</xdr:row>
      <xdr:rowOff>181610</xdr:rowOff>
    </xdr:to>
    <xdr:pic>
      <xdr:nvPicPr>
        <xdr:cNvPr id="30" name="Grafik 29" descr="Logo der Minijob-Zentrale">
          <a:extLst>
            <a:ext uri="{FF2B5EF4-FFF2-40B4-BE49-F238E27FC236}">
              <a16:creationId xmlns:a16="http://schemas.microsoft.com/office/drawing/2014/main" id="{00000000-0008-0000-09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62850" y="6781800"/>
          <a:ext cx="1440815" cy="1124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5" name="Grafik 4" descr="Logo der Minijob-Zentrale">
          <a:extLst>
            <a:ext uri="{FF2B5EF4-FFF2-40B4-BE49-F238E27FC236}">
              <a16:creationId xmlns:a16="http://schemas.microsoft.com/office/drawing/2014/main" id="{9ACE41E6-E5B8-43BA-A435-E70BAED63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188595</xdr:colOff>
      <xdr:row>30</xdr:row>
      <xdr:rowOff>57150</xdr:rowOff>
    </xdr:from>
    <xdr:to>
      <xdr:col>2</xdr:col>
      <xdr:colOff>1617344</xdr:colOff>
      <xdr:row>32</xdr:row>
      <xdr:rowOff>181610</xdr:rowOff>
    </xdr:to>
    <xdr:pic>
      <xdr:nvPicPr>
        <xdr:cNvPr id="30" name="Grafik 29" descr="Logo der Minijob-Zentrale">
          <a:extLst>
            <a:ext uri="{FF2B5EF4-FFF2-40B4-BE49-F238E27FC236}">
              <a16:creationId xmlns:a16="http://schemas.microsoft.com/office/drawing/2014/main" id="{00000000-0008-0000-0A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70470" y="6781800"/>
          <a:ext cx="1428749" cy="11245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xdr:row>
      <xdr:rowOff>0</xdr:rowOff>
    </xdr:from>
    <xdr:to>
      <xdr:col>8</xdr:col>
      <xdr:colOff>668337</xdr:colOff>
      <xdr:row>4</xdr:row>
      <xdr:rowOff>245110</xdr:rowOff>
    </xdr:to>
    <xdr:pic>
      <xdr:nvPicPr>
        <xdr:cNvPr id="4" name="Grafik 3" descr="Logo der Minijob-Zentrale">
          <a:extLst>
            <a:ext uri="{FF2B5EF4-FFF2-40B4-BE49-F238E27FC236}">
              <a16:creationId xmlns:a16="http://schemas.microsoft.com/office/drawing/2014/main" id="{3BCC2CDC-5B7F-45BF-B4D5-0DBD5035ED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44275" y="247650"/>
          <a:ext cx="1430337" cy="11214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1655445</xdr:colOff>
      <xdr:row>1</xdr:row>
      <xdr:rowOff>76200</xdr:rowOff>
    </xdr:from>
    <xdr:to>
      <xdr:col>2</xdr:col>
      <xdr:colOff>1093152</xdr:colOff>
      <xdr:row>3</xdr:row>
      <xdr:rowOff>189230</xdr:rowOff>
    </xdr:to>
    <xdr:pic>
      <xdr:nvPicPr>
        <xdr:cNvPr id="3" name="Grafik 2" descr="Logo der Minijob-Zentrale">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70195" y="238125"/>
          <a:ext cx="1437957" cy="11131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746124</xdr:colOff>
      <xdr:row>0</xdr:row>
      <xdr:rowOff>57150</xdr:rowOff>
    </xdr:from>
    <xdr:to>
      <xdr:col>10</xdr:col>
      <xdr:colOff>661987</xdr:colOff>
      <xdr:row>4</xdr:row>
      <xdr:rowOff>60325</xdr:rowOff>
    </xdr:to>
    <xdr:pic>
      <xdr:nvPicPr>
        <xdr:cNvPr id="3" name="Grafik 2" descr="Logo der Minijob-Zentrale">
          <a:extLst>
            <a:ext uri="{FF2B5EF4-FFF2-40B4-BE49-F238E27FC236}">
              <a16:creationId xmlns:a16="http://schemas.microsoft.com/office/drawing/2014/main" id="{00000000-0008-0000-0C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0224" y="57150"/>
          <a:ext cx="1439863" cy="1108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8ED0285-FF60-4194-9B16-2E7972851336}" name="Minijobber_1_Beitragsberechnung_Druck" displayName="Minijobber_1_Beitragsberechnung_Druck" ref="A51:C61" totalsRowShown="0" headerRowDxfId="322" dataDxfId="320" headerRowBorderDxfId="321" tableBorderDxfId="319">
  <autoFilter ref="A51:C61" xr:uid="{59EB3D80-EE16-48B6-B43C-FE7652740248}">
    <filterColumn colId="0" hiddenButton="1"/>
    <filterColumn colId="1" hiddenButton="1"/>
    <filterColumn colId="2" hiddenButton="1"/>
  </autoFilter>
  <tableColumns count="3">
    <tableColumn id="3" xr3:uid="{79BFE50E-B91C-4D8A-8F36-97590864577F}" name="Abgabenart" dataDxfId="318"/>
    <tableColumn id="1" xr3:uid="{E0B9502C-9AEC-4473-903F-B098B1D3E33A}" name="Höhe der Abgaben in Prozent" dataDxfId="317"/>
    <tableColumn id="4" xr3:uid="{6B963E37-92D4-4396-87E6-7F91C7F42BB2}" name="Beträge in Euro" dataDxfId="316"/>
  </tableColumns>
  <tableStyleInfo name="TableStyleMedium1"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DC6B4F66-B698-4F02-B540-93E0375E264A}" name="Minijob_1_Grunddaten" displayName="Minijob_1_Grunddaten" ref="A6:B14" totalsRowShown="0" headerRowDxfId="315" dataDxfId="314" tableBorderDxfId="313">
  <autoFilter ref="A6:B14" xr:uid="{3E7C8B75-B1DF-4621-B19D-325608324DB4}">
    <filterColumn colId="0" hiddenButton="1"/>
    <filterColumn colId="1" hiddenButton="1"/>
  </autoFilter>
  <tableColumns count="2">
    <tableColumn id="1" xr3:uid="{9D5CDD6B-78A4-4EC1-80FA-F313FB91DBB0}" name="Abfrage der Grunddaten zur Berechnung" dataDxfId="312"/>
    <tableColumn id="2" xr3:uid="{436BD3A4-79BA-49DA-941B-B0EF40DCE2D9}" name="Ihre Angaben" dataDxfId="311"/>
  </tableColumns>
  <tableStyleInfo name="TableStyleLight1"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DC5D87A7-283D-4121-AE2A-DD8BE000F8F1}" name="Minijob_1_Beitragsrechtliches" displayName="Minijob_1_Beitragsrechtliches" ref="A15:B21" totalsRowShown="0" headerRowDxfId="310" dataDxfId="308" headerRowBorderDxfId="309" tableBorderDxfId="307" totalsRowBorderDxfId="306">
  <autoFilter ref="A15:B21" xr:uid="{0358C847-0ECE-4F66-9801-4A58CFB46273}">
    <filterColumn colId="0" hiddenButton="1"/>
    <filterColumn colId="1" hiddenButton="1"/>
  </autoFilter>
  <tableColumns count="2">
    <tableColumn id="1" xr3:uid="{55BCA1E7-F91F-4653-8477-B1196C9741C9}" name="beitragsrelevante Aussagen" dataDxfId="305"/>
    <tableColumn id="2" xr3:uid="{BA458DC0-4B3E-4649-B4CD-BB0AB9657C69}" name="Aussage trifft zu" dataDxfId="304"/>
  </tableColumns>
  <tableStyleInfo name="TableStyleLight1"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F4D506DF-A739-48BE-AA3D-CD2158C9F23B}" name="Minijob_1_Beitragsberechnung11" displayName="Minijob_1_Beitragsberechnung11" ref="A23:C32" totalsRowShown="0" headerRowDxfId="303" dataDxfId="301" headerRowBorderDxfId="302" tableBorderDxfId="300" totalsRowBorderDxfId="299">
  <autoFilter ref="A23:C32" xr:uid="{4F347FE2-F4A6-401B-AEBD-859A1780F7F0}">
    <filterColumn colId="0" hiddenButton="1"/>
    <filterColumn colId="1" hiddenButton="1"/>
    <filterColumn colId="2" hiddenButton="1"/>
  </autoFilter>
  <tableColumns count="3">
    <tableColumn id="1" xr3:uid="{198E0432-E262-42BB-BB72-5E553EF5CE82}" name="Abgabenart und Beitragsgruppe" dataDxfId="298"/>
    <tableColumn id="2" xr3:uid="{438D7E63-C029-4727-A746-EAAE8CED5CF4}" name="Höhe der Abgaben in Prozent" dataDxfId="297"/>
    <tableColumn id="3" xr3:uid="{8E2E0637-5246-44C1-AD03-E02FF69407CE}" name="Beträge in Euro" dataDxfId="296">
      <calculatedColumnFormula>'Minijob 1'!C52</calculatedColumnFormula>
    </tableColumn>
  </tableColumns>
  <tableStyleInfo name="TableStyleLight1"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6ED33D1E-9E09-4F25-8E0A-78AA0BB45113}" name="Minijob_2_Grunddaten" displayName="Minijob_2_Grunddaten" ref="A3:B10" totalsRowShown="0" headerRowDxfId="295" dataDxfId="293" headerRowBorderDxfId="294" tableBorderDxfId="292" totalsRowBorderDxfId="291">
  <autoFilter ref="A3:B10" xr:uid="{044DC474-A5BA-443E-B68B-0AE7987D87F0}">
    <filterColumn colId="0" hiddenButton="1"/>
    <filterColumn colId="1" hiddenButton="1"/>
  </autoFilter>
  <tableColumns count="2">
    <tableColumn id="1" xr3:uid="{24E51896-94E0-41D6-A05E-5E3F97E870DA}" name="Abfrage der Grunddaten zur Berechnung" dataDxfId="290"/>
    <tableColumn id="2" xr3:uid="{DE43FA1B-5474-48F5-859D-A0D50B7076FC}" name="Ihre Angaben" dataDxfId="289"/>
  </tableColumns>
  <tableStyleInfo name="TableStyleLight1"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374C8441-544B-4827-987B-537C798827A4}" name="Minijob_2_Beitragsrechtliches" displayName="Minijob_2_Beitragsrechtliches" ref="A12:B18" totalsRowShown="0" headerRowDxfId="288" dataDxfId="286" headerRowBorderDxfId="287" tableBorderDxfId="285" totalsRowBorderDxfId="284">
  <autoFilter ref="A12:B18" xr:uid="{3A5D210E-5349-4E8D-BCB7-F8FA973F21C3}">
    <filterColumn colId="0" hiddenButton="1"/>
    <filterColumn colId="1" hiddenButton="1"/>
  </autoFilter>
  <tableColumns count="2">
    <tableColumn id="1" xr3:uid="{BBFF4654-FCB6-4EE3-8380-078AF4A2FFA3}" name="beitragsrelevante Aussagen" dataDxfId="283"/>
    <tableColumn id="2" xr3:uid="{9BB1C7B5-8D7F-42F8-808B-C89F03747EA5}" name="Aussage trifft zu" dataDxfId="282"/>
  </tableColumns>
  <tableStyleInfo name="TableStyleLight1"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7F54E5EC-0787-47DC-A0C9-19B1E0881564}" name="Minijob_2_Beitragsberechnung" displayName="Minijob_2_Beitragsberechnung" ref="A20:C29" totalsRowShown="0" headerRowDxfId="281" dataDxfId="279" headerRowBorderDxfId="280" tableBorderDxfId="278" totalsRowBorderDxfId="277">
  <autoFilter ref="A20:C29" xr:uid="{FB5D76B2-F04F-4BE4-B9BE-37F1978035BC}">
    <filterColumn colId="0" hiddenButton="1"/>
    <filterColumn colId="1" hiddenButton="1"/>
    <filterColumn colId="2" hiddenButton="1"/>
  </autoFilter>
  <tableColumns count="3">
    <tableColumn id="1" xr3:uid="{7AF4BD4C-DC08-4116-93A9-7F6CE375EFBC}" name="Abgabenart und Beitragsgruppe" dataDxfId="276"/>
    <tableColumn id="2" xr3:uid="{6106DA41-720B-4465-8B9D-2F1A2CBB7B3D}" name="Höhe der Abgaben in Prozent" dataDxfId="275"/>
    <tableColumn id="3" xr3:uid="{3DF047BD-132B-4969-8281-30D5746D64BF}" name="Beträge in Euro" dataDxfId="274">
      <calculatedColumnFormula>C49</calculatedColumnFormula>
    </tableColumn>
  </tableColumns>
  <tableStyleInfo name="TableStyleLight1"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42E9D02B-6F7B-4B87-8289-A87416A2EAA1}" name="Minijobber_2_Beitragsberechnung_Druck" displayName="Minijobber_2_Beitragsberechnung_Druck" ref="A48:C58" totalsRowShown="0" headerRowDxfId="273" dataDxfId="271" headerRowBorderDxfId="272" tableBorderDxfId="270">
  <autoFilter ref="A48:C58" xr:uid="{185A71FD-7C45-451B-AE30-A3C83AE67584}">
    <filterColumn colId="0" hiddenButton="1"/>
    <filterColumn colId="1" hiddenButton="1"/>
    <filterColumn colId="2" hiddenButton="1"/>
  </autoFilter>
  <tableColumns count="3">
    <tableColumn id="3" xr3:uid="{1B557F11-9122-494A-B0D8-399758AB396A}" name="Abgabenart" dataDxfId="269"/>
    <tableColumn id="1" xr3:uid="{EB9B1089-54E6-46D7-B906-815B19623AC7}" name="Höhe der Abgaben in Prozent" dataDxfId="268"/>
    <tableColumn id="4" xr3:uid="{4CD39E98-3C25-4D7A-A253-406E8C141BCF}" name="Beträge in Euro" dataDxfId="267"/>
  </tableColumns>
  <tableStyleInfo name="TableStyleMedium1" showFirstColumn="0"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AC8F2FE7-BFB9-43B6-8AEE-6DFB0DFAB791}" name="Minijob_3_Grunddaten" displayName="Minijob_3_Grunddaten" ref="A3:B10" totalsRowShown="0" headerRowDxfId="266" dataDxfId="264" headerRowBorderDxfId="265" tableBorderDxfId="263" totalsRowBorderDxfId="262">
  <autoFilter ref="A3:B10" xr:uid="{DFB81381-E4EF-4419-979A-98A180516569}">
    <filterColumn colId="0" hiddenButton="1"/>
    <filterColumn colId="1" hiddenButton="1"/>
  </autoFilter>
  <tableColumns count="2">
    <tableColumn id="1" xr3:uid="{5D590C48-BA66-4077-91C7-79292B42E146}" name="Abfrage der Grunddaten zur Berechnung" dataDxfId="261"/>
    <tableColumn id="2" xr3:uid="{600E21CD-74CE-4095-BACB-0D29D5B8CCDE}" name="Ihre Angaben" dataDxfId="260"/>
  </tableColumns>
  <tableStyleInfo name="TableStyleLight1" showFirstColumn="0" showLastColumn="0"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983A497-8276-4AE8-8ED7-0B5FBB94641E}" name="Minijob_3_Beitragsrechtliches" displayName="Minijob_3_Beitragsrechtliches" ref="A12:B18" totalsRowShown="0" headerRowDxfId="259" dataDxfId="257" headerRowBorderDxfId="258" tableBorderDxfId="256" totalsRowBorderDxfId="255">
  <autoFilter ref="A12:B18" xr:uid="{4BBD223F-BE72-4D22-A1EE-87EE1DFAE3FA}">
    <filterColumn colId="0" hiddenButton="1"/>
    <filterColumn colId="1" hiddenButton="1"/>
  </autoFilter>
  <tableColumns count="2">
    <tableColumn id="1" xr3:uid="{B30018E8-A982-4C3D-84A8-8A7A7EC86D99}" name="beitragsrelevante Aussagen" dataDxfId="254"/>
    <tableColumn id="2" xr3:uid="{EBC534C7-A0A6-43C4-9477-F1A7ABBAE68C}" name="Aussage trifft zu" dataDxfId="253"/>
  </tableColumns>
  <tableStyleInfo name="TableStyleLight1" showFirstColumn="0" showLastColumn="0"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7D522961-7657-4308-BAFA-A8D2EA7E0121}" name="Minijob_3_Beitragsberechnung" displayName="Minijob_3_Beitragsberechnung" ref="A20:C29" totalsRowShown="0" headerRowDxfId="252" dataDxfId="250" headerRowBorderDxfId="251" tableBorderDxfId="249" totalsRowBorderDxfId="248">
  <autoFilter ref="A20:C29" xr:uid="{93425AD5-1FFD-4783-91C2-1B558CB63CDF}">
    <filterColumn colId="0" hiddenButton="1"/>
    <filterColumn colId="1" hiddenButton="1"/>
    <filterColumn colId="2" hiddenButton="1"/>
  </autoFilter>
  <tableColumns count="3">
    <tableColumn id="1" xr3:uid="{99ED40FF-A7D9-4B1F-A723-F7AB185E0F5D}" name="Abgabenart und Beitragsgruppe" dataDxfId="247"/>
    <tableColumn id="2" xr3:uid="{B0840BD5-1C44-4C02-AF9C-84B5357CF33A}" name="Höhe der Abgaben in Prozent" dataDxfId="246"/>
    <tableColumn id="3" xr3:uid="{666BCE24-83EF-4BE9-AD73-376419619B9B}" name="Beträge in Euro" dataDxfId="245">
      <calculatedColumnFormula>#REF!</calculatedColumnFormula>
    </tableColumn>
  </tableColumns>
  <tableStyleInfo name="TableStyleLight1" showFirstColumn="0" showLastColumn="0" showRowStripes="0"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70E3776-11DA-4329-8F84-3E17C484129E}" name="Minijobber_3_Beitragsberechnung_Druck" displayName="Minijobber_3_Beitragsberechnung_Druck" ref="A48:C57" totalsRowShown="0" headerRowDxfId="244" dataDxfId="242" headerRowBorderDxfId="243" tableBorderDxfId="241">
  <autoFilter ref="A48:C57" xr:uid="{FBF7CD66-F568-4DE6-ACED-8916FEE53545}">
    <filterColumn colId="0" hiddenButton="1"/>
    <filterColumn colId="1" hiddenButton="1"/>
    <filterColumn colId="2" hiddenButton="1"/>
  </autoFilter>
  <tableColumns count="3">
    <tableColumn id="3" xr3:uid="{656041E3-6C39-40D8-A7CA-A609C247A89B}" name="Abgabenart" dataDxfId="240"/>
    <tableColumn id="1" xr3:uid="{6B588710-38CD-4770-B683-53CC1B8F23EB}" name="Höhe der Abgaben in Prozent" dataDxfId="239"/>
    <tableColumn id="4" xr3:uid="{71177A63-C7EF-431A-8654-E976F695BF2F}" name="Beträge in Euro" dataDxfId="238"/>
  </tableColumns>
  <tableStyleInfo name="TableStyleMedium1" showFirstColumn="0" showLastColumn="0" showRowStripes="0"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E71124F1-1246-4FBC-9AA4-B86621F8042B}" name="Minijob_4_Grunddaten" displayName="Minijob_4_Grunddaten" ref="A3:B10" totalsRowShown="0" headerRowDxfId="237" dataDxfId="235" headerRowBorderDxfId="236" tableBorderDxfId="234" totalsRowBorderDxfId="233">
  <autoFilter ref="A3:B10" xr:uid="{94A19FB1-6933-4354-ACA6-9558CAF8708F}">
    <filterColumn colId="0" hiddenButton="1"/>
    <filterColumn colId="1" hiddenButton="1"/>
  </autoFilter>
  <tableColumns count="2">
    <tableColumn id="1" xr3:uid="{6F964374-B976-4E7E-AFCB-9689F22DEED2}" name="Abfrage der Grunddaten zur Berechnung" dataDxfId="232"/>
    <tableColumn id="2" xr3:uid="{7E10C1E7-45D7-497E-B4A9-FA2EC5C2084F}" name="Ihre Angaben" dataDxfId="231"/>
  </tableColumns>
  <tableStyleInfo name="TableStyleLight1" showFirstColumn="0" showLastColumn="0" showRowStripes="0"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5B5740F0-98A3-406E-98D7-649419C67666}" name="Minijob_4_Beitragsrechtliches" displayName="Minijob_4_Beitragsrechtliches" ref="A12:B18" totalsRowShown="0" headerRowDxfId="230" dataDxfId="228" headerRowBorderDxfId="229" tableBorderDxfId="227" totalsRowBorderDxfId="226">
  <autoFilter ref="A12:B18" xr:uid="{DED953F7-B4DB-4ADA-8385-CE80222380AC}">
    <filterColumn colId="0" hiddenButton="1"/>
    <filterColumn colId="1" hiddenButton="1"/>
  </autoFilter>
  <tableColumns count="2">
    <tableColumn id="1" xr3:uid="{512D66FA-2F45-405B-A59A-996B796D68D1}" name="beitragsrelevante Aussagen" dataDxfId="225"/>
    <tableColumn id="2" xr3:uid="{18FD43C9-A6ED-449B-A357-F9B2CF6AC8B9}" name="Aussage trifft zu" dataDxfId="224"/>
  </tableColumns>
  <tableStyleInfo name="TableStyleLight1" showFirstColumn="0" showLastColumn="0" showRowStripes="0"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697C9604-DFE7-45BE-A556-C5653B18DFFD}" name="Minijob_4_Beitragsberechnung" displayName="Minijob_4_Beitragsberechnung" ref="A20:C29" totalsRowShown="0" headerRowDxfId="223" dataDxfId="221" headerRowBorderDxfId="222" tableBorderDxfId="220" totalsRowBorderDxfId="219">
  <autoFilter ref="A20:C29" xr:uid="{D883E79F-9929-4A9F-AA40-0AAB2DE790AE}">
    <filterColumn colId="0" hiddenButton="1"/>
    <filterColumn colId="1" hiddenButton="1"/>
    <filterColumn colId="2" hiddenButton="1"/>
  </autoFilter>
  <tableColumns count="3">
    <tableColumn id="1" xr3:uid="{0E120942-51F6-467B-8724-A75BED32AFFF}" name="Abgabenart und Beitragsgruppe" dataDxfId="218"/>
    <tableColumn id="2" xr3:uid="{67E478D7-B270-4AC1-BB9D-0811F3DAEF4B}" name="Höhe der Abgaben in Prozent" dataDxfId="217"/>
    <tableColumn id="3" xr3:uid="{797D43D1-789A-4774-915A-C089A5BE5DCF}" name="Beträge in Euro" dataDxfId="216">
      <calculatedColumnFormula>#REF!</calculatedColumnFormula>
    </tableColumn>
  </tableColumns>
  <tableStyleInfo name="TableStyleLight1" showFirstColumn="0" showLastColumn="0" showRowStripes="0"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518DDF5F-9DBF-46AB-B249-0A6A569311F2}" name="Minijobber_4_Beitragsberechnung_Druck" displayName="Minijobber_4_Beitragsberechnung_Druck" ref="A48:C58" totalsRowShown="0" headerRowDxfId="215" dataDxfId="213" headerRowBorderDxfId="214" tableBorderDxfId="212">
  <autoFilter ref="A48:C58" xr:uid="{7912ACF5-3807-49AD-B021-27B360AD5F76}">
    <filterColumn colId="0" hiddenButton="1"/>
    <filterColumn colId="1" hiddenButton="1"/>
    <filterColumn colId="2" hiddenButton="1"/>
  </autoFilter>
  <tableColumns count="3">
    <tableColumn id="3" xr3:uid="{D0BE4D95-5D54-4A1F-B236-CF457589D9DD}" name="Abgabenart" dataDxfId="211"/>
    <tableColumn id="1" xr3:uid="{E0127E25-48C7-4611-85A9-767F79ABBE3E}" name="Höhe der Abgaben in Prozent" dataDxfId="210"/>
    <tableColumn id="4" xr3:uid="{641C99EB-33DC-4850-AF10-5D1309032030}" name="Beträge in Euro" dataDxfId="209"/>
  </tableColumns>
  <tableStyleInfo name="TableStyleMedium1" showFirstColumn="0" showLastColumn="0" showRowStripes="0"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602DD52F-A923-4E9F-97BD-A155CFC7243D}" name="Minijob_5_Grunddaten" displayName="Minijob_5_Grunddaten" ref="A3:B10" totalsRowShown="0" headerRowDxfId="208" dataDxfId="206" headerRowBorderDxfId="207" tableBorderDxfId="205" totalsRowBorderDxfId="204">
  <autoFilter ref="A3:B10" xr:uid="{3B40C4CA-AB65-42D9-A86C-EC544522B067}">
    <filterColumn colId="0" hiddenButton="1"/>
    <filterColumn colId="1" hiddenButton="1"/>
  </autoFilter>
  <tableColumns count="2">
    <tableColumn id="1" xr3:uid="{A93BD2BC-2D9B-478E-A5CB-CE301AB6FCBA}" name="Abfrage der Grunddaten zur Berechnung" dataDxfId="203"/>
    <tableColumn id="2" xr3:uid="{40AA7FDC-488D-4408-9E8B-F7AB1F3B0745}" name="Ihre Angaben" dataDxfId="202"/>
  </tableColumns>
  <tableStyleInfo name="TableStyleLight1" showFirstColumn="0" showLastColumn="0" showRowStripes="0"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D0AC294B-E8ED-418D-965D-E4C05C33C415}" name="Minijob_5_Beitragsrechtliches" displayName="Minijob_5_Beitragsrechtliches" ref="A12:B18" totalsRowShown="0" headerRowDxfId="201" dataDxfId="199" headerRowBorderDxfId="200" tableBorderDxfId="198" totalsRowBorderDxfId="197">
  <autoFilter ref="A12:B18" xr:uid="{E8688508-66F5-4048-87B5-04B50688FE10}">
    <filterColumn colId="0" hiddenButton="1"/>
    <filterColumn colId="1" hiddenButton="1"/>
  </autoFilter>
  <tableColumns count="2">
    <tableColumn id="1" xr3:uid="{8157B293-0322-4191-ABD1-68B607998697}" name="beitragsrelevante Aussagen" dataDxfId="196"/>
    <tableColumn id="2" xr3:uid="{66631103-29C7-4B05-A5F3-F4A30A473758}" name="Aussage trifft zu" dataDxfId="195"/>
  </tableColumns>
  <tableStyleInfo name="TableStyleLight1" showFirstColumn="0" showLastColumn="0" showRowStripes="0"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FC7F555C-1489-491B-B3EB-D83CC21EF2E3}" name="Minijob_5_Beitragsberechnung" displayName="Minijob_5_Beitragsberechnung" ref="A20:C29" totalsRowShown="0" headerRowDxfId="194" dataDxfId="192" headerRowBorderDxfId="193" tableBorderDxfId="191" totalsRowBorderDxfId="190">
  <autoFilter ref="A20:C29" xr:uid="{3E346BA3-9E68-40E0-971F-485524BEC468}">
    <filterColumn colId="0" hiddenButton="1"/>
    <filterColumn colId="1" hiddenButton="1"/>
    <filterColumn colId="2" hiddenButton="1"/>
  </autoFilter>
  <tableColumns count="3">
    <tableColumn id="1" xr3:uid="{D34ABE5E-BC4E-494D-B306-54ECCE56A1BC}" name="Abgabenart und Beitragsgruppe" dataDxfId="189"/>
    <tableColumn id="2" xr3:uid="{B245FC9E-759D-4E19-9A76-CE58D9E0AFBC}" name="Höhe der Abgaben in Prozent" dataDxfId="188"/>
    <tableColumn id="3" xr3:uid="{09ACB9A3-DEA5-4692-9662-B6603B2FD08F}" name="Beträge in Euro" dataDxfId="187">
      <calculatedColumnFormula>#REF!</calculatedColumnFormula>
    </tableColumn>
  </tableColumns>
  <tableStyleInfo name="TableStyleLight1" showFirstColumn="0" showLastColumn="0" showRowStripes="0"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B7C0ED3D-5F40-4222-88DE-6A0DC4B83929}" name="Minijobber_5_Beitragsberechnung_Druck" displayName="Minijobber_5_Beitragsberechnung_Druck" ref="A48:C58" totalsRowShown="0" headerRowDxfId="186" dataDxfId="184" headerRowBorderDxfId="185" tableBorderDxfId="183">
  <autoFilter ref="A48:C58" xr:uid="{D040049E-E68E-447C-BA0F-5FFE2F868F3F}">
    <filterColumn colId="0" hiddenButton="1"/>
    <filterColumn colId="1" hiddenButton="1"/>
    <filterColumn colId="2" hiddenButton="1"/>
  </autoFilter>
  <tableColumns count="3">
    <tableColumn id="3" xr3:uid="{3F4BFE7A-E685-4D45-89EB-1D1D3E92E132}" name="Abgabenart" dataDxfId="182"/>
    <tableColumn id="1" xr3:uid="{65CA61EC-0F59-476A-8E7E-A110AE72B0E8}" name="Höhe der Abgaben in Prozent" dataDxfId="181"/>
    <tableColumn id="4" xr3:uid="{A012F047-ED86-4263-ACB3-D350F330C10A}" name="Beträge in Euro" dataDxfId="180"/>
  </tableColumns>
  <tableStyleInfo name="TableStyleMedium1" showFirstColumn="0" showLastColumn="0" showRowStripes="0"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62A2EBF5-5977-4881-BD1A-8A6D73FD3397}" name="Minijob_6_Grunddaten" displayName="Minijob_6_Grunddaten" ref="A3:B10" totalsRowShown="0" headerRowDxfId="179" dataDxfId="177" headerRowBorderDxfId="178" tableBorderDxfId="176" totalsRowBorderDxfId="175">
  <autoFilter ref="A3:B10" xr:uid="{0172E09F-0D40-4C9B-A2B7-BEA3D0CB492D}">
    <filterColumn colId="0" hiddenButton="1"/>
    <filterColumn colId="1" hiddenButton="1"/>
  </autoFilter>
  <tableColumns count="2">
    <tableColumn id="1" xr3:uid="{94645ECF-A8D0-46AC-A256-78E8E7441CE4}" name="Abfrage der Grunddaten zur Berechnung" dataDxfId="174"/>
    <tableColumn id="2" xr3:uid="{15CD0E85-435B-4E43-9EF1-919D458BADC9}" name="Ihre Angaben" dataDxfId="173"/>
  </tableColumns>
  <tableStyleInfo name="TableStyleLight1" showFirstColumn="0" showLastColumn="0" showRowStripes="0"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B3FF1D3C-1EC6-4D4D-8D8D-1D3493FFE2AC}" name="Minijob_6_Beitragsrechtliches" displayName="Minijob_6_Beitragsrechtliches" ref="A12:B18" totalsRowShown="0" headerRowDxfId="172" dataDxfId="170" headerRowBorderDxfId="171" tableBorderDxfId="169" totalsRowBorderDxfId="168">
  <autoFilter ref="A12:B18" xr:uid="{CAA2E5E0-7379-436B-9D1A-B9C8933F0BDB}">
    <filterColumn colId="0" hiddenButton="1"/>
    <filterColumn colId="1" hiddenButton="1"/>
  </autoFilter>
  <tableColumns count="2">
    <tableColumn id="1" xr3:uid="{D56A62CF-A612-4E12-BEE5-855B50534721}" name="beitragsrelevante Aussagen" dataDxfId="167"/>
    <tableColumn id="2" xr3:uid="{BDC7B492-A82E-425B-8A0F-3E89F7A2D3E1}" name="Aussage trifft zu" dataDxfId="166"/>
  </tableColumns>
  <tableStyleInfo name="TableStyleLight1" showFirstColumn="0" showLastColumn="0" showRowStripes="0"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C9CF339D-7334-4825-BF28-C0AE301EC7C5}" name="Minijob_6_Beitragsberechnung" displayName="Minijob_6_Beitragsberechnung" ref="A20:C29" totalsRowShown="0" headerRowDxfId="165" dataDxfId="163" headerRowBorderDxfId="164" tableBorderDxfId="162" totalsRowBorderDxfId="161">
  <autoFilter ref="A20:C29" xr:uid="{6DE0D03A-7C19-4883-90A9-C3E1816360C2}">
    <filterColumn colId="0" hiddenButton="1"/>
    <filterColumn colId="1" hiddenButton="1"/>
    <filterColumn colId="2" hiddenButton="1"/>
  </autoFilter>
  <tableColumns count="3">
    <tableColumn id="1" xr3:uid="{333CC8B3-43FF-4919-A77D-8392CFEE7ED0}" name="Abgabenart und Beitragsgruppe" dataDxfId="160"/>
    <tableColumn id="2" xr3:uid="{20DA1180-B459-4301-8FD7-BF41A5A32EA1}" name="Höhe der Abgaben in Prozent" dataDxfId="159"/>
    <tableColumn id="3" xr3:uid="{1B87D357-54C6-4850-8EEB-C81FC429589A}" name="Beträge in Euro" dataDxfId="158">
      <calculatedColumnFormula>#REF!</calculatedColumnFormula>
    </tableColumn>
  </tableColumns>
  <tableStyleInfo name="TableStyleLight1" showFirstColumn="0" showLastColumn="0" showRowStripes="0"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00D5E3E0-AC4D-401C-A759-C9F9E1DA36E3}" name="Minijobber_6_Beitragsberechnung_Druck" displayName="Minijobber_6_Beitragsberechnung_Druck" ref="A48:C58" totalsRowShown="0" headerRowDxfId="157" dataDxfId="155" headerRowBorderDxfId="156" tableBorderDxfId="154">
  <autoFilter ref="A48:C58" xr:uid="{D2ED1290-369B-4427-9AE6-661F0F13B6F5}">
    <filterColumn colId="0" hiddenButton="1"/>
    <filterColumn colId="1" hiddenButton="1"/>
    <filterColumn colId="2" hiddenButton="1"/>
  </autoFilter>
  <tableColumns count="3">
    <tableColumn id="3" xr3:uid="{E9E5CCA0-FE2F-4557-9E87-BE5282B485A5}" name="Abgabenart" dataDxfId="153"/>
    <tableColumn id="1" xr3:uid="{9BD3ADBB-C7EF-4965-A88B-706AEFBA35EB}" name="Höhe der Abgaben in Prozent" dataDxfId="152"/>
    <tableColumn id="4" xr3:uid="{E9988F8D-E3EE-4DC3-89AB-99372EA9C152}" name="Beträge in Euro" dataDxfId="151"/>
  </tableColumns>
  <tableStyleInfo name="TableStyleMedium1" showFirstColumn="0" showLastColumn="0" showRowStripes="0"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B3A243B0-77A7-4D38-97FA-04987544F300}" name="Minijob_7_Grunddaten" displayName="Minijob_7_Grunddaten" ref="A3:B10" totalsRowShown="0" headerRowDxfId="150" dataDxfId="148" headerRowBorderDxfId="149" tableBorderDxfId="147" totalsRowBorderDxfId="146">
  <autoFilter ref="A3:B10" xr:uid="{615C639A-8C49-419C-B66A-5EF5A6BD6F0A}">
    <filterColumn colId="0" hiddenButton="1"/>
    <filterColumn colId="1" hiddenButton="1"/>
  </autoFilter>
  <tableColumns count="2">
    <tableColumn id="1" xr3:uid="{067C6A13-64B5-4645-AEA5-3F61D93CF121}" name="Abfrage der Grunddaten zur Berechnung" dataDxfId="145"/>
    <tableColumn id="2" xr3:uid="{74CEFBDA-994F-4A8D-8540-46C3B6050F67}" name="Ihre Angaben" dataDxfId="144"/>
  </tableColumns>
  <tableStyleInfo name="TableStyleLight1" showFirstColumn="0" showLastColumn="0" showRowStripes="0"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B1B2F509-3804-4BB9-A062-826B4208A1DB}" name="Minijob_7_Beitragsrechtliches" displayName="Minijob_7_Beitragsrechtliches" ref="A12:B18" totalsRowShown="0" headerRowDxfId="143" dataDxfId="141" headerRowBorderDxfId="142" tableBorderDxfId="140" totalsRowBorderDxfId="139">
  <autoFilter ref="A12:B18" xr:uid="{377BED2B-DB44-4398-BC96-6E3C0CCCDE7D}">
    <filterColumn colId="0" hiddenButton="1"/>
    <filterColumn colId="1" hiddenButton="1"/>
  </autoFilter>
  <tableColumns count="2">
    <tableColumn id="1" xr3:uid="{8E21282E-146F-478F-8983-BC97B5DC7B0E}" name="beitragsrelevante Aussagen" dataDxfId="138"/>
    <tableColumn id="2" xr3:uid="{A932B9AA-A990-4BCA-B0CE-F88782FC4A36}" name="Aussage trifft zu" dataDxfId="137"/>
  </tableColumns>
  <tableStyleInfo name="TableStyleLight1" showFirstColumn="0" showLastColumn="0" showRowStripes="0"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7752DD99-FF10-4F16-8DE1-CF9806EB9AAF}" name="Minijob_7_Beitragsberechnung" displayName="Minijob_7_Beitragsberechnung" ref="A20:C29" totalsRowShown="0" headerRowDxfId="136" dataDxfId="134" headerRowBorderDxfId="135" tableBorderDxfId="133" totalsRowBorderDxfId="132">
  <autoFilter ref="A20:C29" xr:uid="{FCBBC1DC-452E-47F1-82D5-927F10CDD4D5}">
    <filterColumn colId="0" hiddenButton="1"/>
    <filterColumn colId="1" hiddenButton="1"/>
    <filterColumn colId="2" hiddenButton="1"/>
  </autoFilter>
  <tableColumns count="3">
    <tableColumn id="1" xr3:uid="{709A31EB-B4B9-48F7-AC26-95442639DDBE}" name="Abgabenart und Beitragsgruppe" dataDxfId="131"/>
    <tableColumn id="2" xr3:uid="{E50F14A0-A8BA-438B-9364-36D3E62093D2}" name="Höhe der Abgaben in Prozent" dataDxfId="130"/>
    <tableColumn id="3" xr3:uid="{50721264-E855-44B0-92A1-E76F8149C7A6}" name="Beträge in Euro" dataDxfId="129">
      <calculatedColumnFormula>#REF!</calculatedColumnFormula>
    </tableColumn>
  </tableColumns>
  <tableStyleInfo name="TableStyleLight1" showFirstColumn="0" showLastColumn="0" showRowStripes="0"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176D8780-D73C-424B-96FF-FC5343EDD803}" name="Minijobber_7_Beitragsberechnung_Druck" displayName="Minijobber_7_Beitragsberechnung_Druck" ref="A48:C58" totalsRowShown="0" headerRowDxfId="128" dataDxfId="126" headerRowBorderDxfId="127" tableBorderDxfId="125">
  <autoFilter ref="A48:C58" xr:uid="{BA4F1765-8B54-4435-B046-E2AA895BF3D5}">
    <filterColumn colId="0" hiddenButton="1"/>
    <filterColumn colId="1" hiddenButton="1"/>
    <filterColumn colId="2" hiddenButton="1"/>
  </autoFilter>
  <tableColumns count="3">
    <tableColumn id="3" xr3:uid="{C55B87A1-D02F-49E0-873C-F66548FDEA1B}" name="Abgabenart" dataDxfId="124"/>
    <tableColumn id="1" xr3:uid="{4607191E-A742-41CA-AC60-3D3DA1E429B2}" name="Höhe der Abgaben in Prozent" dataDxfId="123"/>
    <tableColumn id="4" xr3:uid="{C9DD01E6-5C24-4F10-AA22-8AC8B11FCDDF}" name="Beträge in Euro" dataDxfId="122"/>
  </tableColumns>
  <tableStyleInfo name="TableStyleMedium1" showFirstColumn="0" showLastColumn="0" showRowStripes="0"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D3C232D5-6DBA-4592-B6F3-35999A3C2BD0}" name="Minijob_8_Grunddaten" displayName="Minijob_8_Grunddaten" ref="A3:B10" totalsRowShown="0" headerRowDxfId="121" dataDxfId="119" headerRowBorderDxfId="120" tableBorderDxfId="118" totalsRowBorderDxfId="117">
  <autoFilter ref="A3:B10" xr:uid="{80C3D13F-8FF0-412C-BDA9-7D93E99895D8}">
    <filterColumn colId="0" hiddenButton="1"/>
    <filterColumn colId="1" hiddenButton="1"/>
  </autoFilter>
  <tableColumns count="2">
    <tableColumn id="1" xr3:uid="{6BB537AC-2893-4E8B-AD44-1B5DEFD1530A}" name="Abfrage der Grunddaten zur Berechnung" dataDxfId="116"/>
    <tableColumn id="2" xr3:uid="{6C96F9C5-F3CC-4B7B-82AF-E21AA4E16813}" name="Ihre Angaben" dataDxfId="115"/>
  </tableColumns>
  <tableStyleInfo name="TableStyleLight1" showFirstColumn="0" showLastColumn="0" showRowStripes="0"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364AB9E3-1409-4910-ADB0-7F26A8A68634}" name="Minijob_8_Beitragsrechtliches" displayName="Minijob_8_Beitragsrechtliches" ref="A12:B18" totalsRowShown="0" headerRowDxfId="114" dataDxfId="112" headerRowBorderDxfId="113" tableBorderDxfId="111" totalsRowBorderDxfId="110">
  <autoFilter ref="A12:B18" xr:uid="{C4AC7FC5-B319-42E7-B2EC-8B66A8DE6AFB}">
    <filterColumn colId="0" hiddenButton="1"/>
    <filterColumn colId="1" hiddenButton="1"/>
  </autoFilter>
  <tableColumns count="2">
    <tableColumn id="1" xr3:uid="{EA9A75C3-CF20-45E4-8DE0-05DCF4BE990E}" name="beitragsrelevante Aussagen" dataDxfId="109"/>
    <tableColumn id="2" xr3:uid="{BDD31FB8-CB12-453D-BB7B-93B40C65F042}" name="Aussage trifft zu" dataDxfId="108"/>
  </tableColumns>
  <tableStyleInfo name="TableStyleLight1" showFirstColumn="0" showLastColumn="0" showRowStripes="0"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C86755B0-B43C-4528-9455-AD0A49E34BCA}" name="Minijob_8_Beitragsberechnung" displayName="Minijob_8_Beitragsberechnung" ref="A20:C29" totalsRowShown="0" headerRowDxfId="107" dataDxfId="105" headerRowBorderDxfId="106" tableBorderDxfId="104" totalsRowBorderDxfId="103">
  <autoFilter ref="A20:C29" xr:uid="{42B359ED-AED8-4A2C-AB9B-73CD1F026CC2}">
    <filterColumn colId="0" hiddenButton="1"/>
    <filterColumn colId="1" hiddenButton="1"/>
    <filterColumn colId="2" hiddenButton="1"/>
  </autoFilter>
  <tableColumns count="3">
    <tableColumn id="1" xr3:uid="{BE433934-C8A8-42C1-9514-C6708E01A59C}" name="Abgabenart und Beitragsgruppe" dataDxfId="102"/>
    <tableColumn id="2" xr3:uid="{FE612522-5F3A-4319-B38A-DAA69F75BCDB}" name="Höhe der Abgaben in Prozent" dataDxfId="101"/>
    <tableColumn id="3" xr3:uid="{78EF0236-16F0-4865-8929-BD805B37B948}" name="Beträge in Euro" dataDxfId="100">
      <calculatedColumnFormula>#REF!</calculatedColumnFormula>
    </tableColumn>
  </tableColumns>
  <tableStyleInfo name="TableStyleLight1" showFirstColumn="0" showLastColumn="0" showRowStripes="0"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1BD75A84-ED3C-44CB-BF9D-A3BCB0A8B79E}" name="Minijobber_8_Beitragsberechnung_Druck" displayName="Minijobber_8_Beitragsberechnung_Druck" ref="A48:C58" totalsRowShown="0" headerRowDxfId="99" dataDxfId="97" headerRowBorderDxfId="98" tableBorderDxfId="96">
  <autoFilter ref="A48:C58" xr:uid="{5F57EA5D-4EEE-4DD2-AF64-44B000637FD2}">
    <filterColumn colId="0" hiddenButton="1"/>
    <filterColumn colId="1" hiddenButton="1"/>
    <filterColumn colId="2" hiddenButton="1"/>
  </autoFilter>
  <tableColumns count="3">
    <tableColumn id="3" xr3:uid="{816C061C-94E6-4501-990A-4F73A73D3FEF}" name="Abgabenart" dataDxfId="95"/>
    <tableColumn id="1" xr3:uid="{6912BF6E-FF5E-4BA3-9981-1E117CB7AA3A}" name="Höhe der Abgaben in Prozent" dataDxfId="94"/>
    <tableColumn id="4" xr3:uid="{B2AA3599-56EC-4545-A505-43F3EAE91A6C}" name="Beträge in Euro" dataDxfId="93"/>
  </tableColumns>
  <tableStyleInfo name="TableStyleMedium1" showFirstColumn="0" showLastColumn="0" showRowStripes="0"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6D940AE5-EB37-4342-9C48-64D259D6D25A}" name="Minijob_9_Grunddaten" displayName="Minijob_9_Grunddaten" ref="A3:B10" totalsRowShown="0" headerRowDxfId="92" dataDxfId="90" headerRowBorderDxfId="91" tableBorderDxfId="89" totalsRowBorderDxfId="88">
  <autoFilter ref="A3:B10" xr:uid="{5CC0DED5-DA23-4C66-9360-2FA4610412F8}">
    <filterColumn colId="0" hiddenButton="1"/>
    <filterColumn colId="1" hiddenButton="1"/>
  </autoFilter>
  <tableColumns count="2">
    <tableColumn id="1" xr3:uid="{89D2BD65-1266-4F77-8551-B29C32B5AECC}" name="Abfrage der Grunddaten zur Berechnung" dataDxfId="87"/>
    <tableColumn id="2" xr3:uid="{69E81E28-F17F-403E-B130-0AD80B432DE7}" name="Ihre Angaben" dataDxfId="86"/>
  </tableColumns>
  <tableStyleInfo name="TableStyleLight1" showFirstColumn="0" showLastColumn="0" showRowStripes="0"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3B04F854-1F40-4D31-B32E-280DA3C93C66}" name="Minijob_9_Beitragsrechtliches" displayName="Minijob_9_Beitragsrechtliches" ref="A12:B18" totalsRowShown="0" headerRowDxfId="85" dataDxfId="83" headerRowBorderDxfId="84" tableBorderDxfId="82" totalsRowBorderDxfId="81">
  <autoFilter ref="A12:B18" xr:uid="{0FA0643E-52AD-45F7-B9F5-F05A0A11E76B}">
    <filterColumn colId="0" hiddenButton="1"/>
    <filterColumn colId="1" hiddenButton="1"/>
  </autoFilter>
  <tableColumns count="2">
    <tableColumn id="1" xr3:uid="{005ECCE7-2957-4E36-8A15-85D1979E7AB0}" name="beitragsrelevante Aussagen" dataDxfId="80"/>
    <tableColumn id="2" xr3:uid="{9420C178-3E18-4B70-8FA3-07BD84D8D035}" name="Aussage trifft zu" dataDxfId="79"/>
  </tableColumns>
  <tableStyleInfo name="TableStyleLight1" showFirstColumn="0" showLastColumn="0" showRowStripes="0"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BD91209D-B8AD-4AA1-A3BB-C02CA6C4E3C2}" name="Minijob_9_Beitragsberechnung" displayName="Minijob_9_Beitragsberechnung" ref="A20:C29" totalsRowShown="0" headerRowDxfId="78" dataDxfId="77" tableBorderDxfId="76">
  <autoFilter ref="A20:C29" xr:uid="{925F7BBA-95D0-4574-A3F8-993C3171AC4D}">
    <filterColumn colId="0" hiddenButton="1"/>
    <filterColumn colId="1" hiddenButton="1"/>
    <filterColumn colId="2" hiddenButton="1"/>
  </autoFilter>
  <tableColumns count="3">
    <tableColumn id="1" xr3:uid="{E415A0CA-2EEB-4C52-9C89-5D318DE4D105}" name="Abgabenart und Beitragsgruppe" dataDxfId="75"/>
    <tableColumn id="2" xr3:uid="{183E6E8F-F172-4267-9D56-207504DD7704}" name="Höhe der Abgaben in Prozent" dataDxfId="74"/>
    <tableColumn id="3" xr3:uid="{FD6A4232-550A-45CE-8E55-C39E71063FED}" name="Beträge in Euro" dataDxfId="73">
      <calculatedColumnFormula>#REF!</calculatedColumnFormula>
    </tableColumn>
  </tableColumns>
  <tableStyleInfo name="TableStyleLight1" showFirstColumn="0" showLastColumn="0" showRowStripes="0"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0E97C9A7-A962-4E67-B163-266985E1D2C6}" name="Minijobber_9_Beitragsberechnung_Druck" displayName="Minijobber_9_Beitragsberechnung_Druck" ref="A48:C57" totalsRowShown="0" headerRowDxfId="72" dataDxfId="70" headerRowBorderDxfId="71" tableBorderDxfId="69">
  <autoFilter ref="A48:C57" xr:uid="{91AB16E1-3828-49BD-AD88-A141D72B5A5F}">
    <filterColumn colId="0" hiddenButton="1"/>
    <filterColumn colId="1" hiddenButton="1"/>
    <filterColumn colId="2" hiddenButton="1"/>
  </autoFilter>
  <tableColumns count="3">
    <tableColumn id="3" xr3:uid="{E734D474-5FFD-4F5A-9B96-20C4547C38A4}" name="Abgabenart" dataDxfId="68"/>
    <tableColumn id="1" xr3:uid="{C9782044-182F-451B-ADD3-1C71C6052F4F}" name="Höhe der Abgaben in Prozent" dataDxfId="67"/>
    <tableColumn id="4" xr3:uid="{7D881647-6914-443B-A4D3-4C13E0B9CEA9}" name="Beträge in Euro" dataDxfId="66"/>
  </tableColumns>
  <tableStyleInfo name="TableStyleMedium1" showFirstColumn="0" showLastColumn="0" showRowStripes="0"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AD7BE459-FF67-4197-A508-81A3117E5420}" name="Minijob_10_Grunddaten" displayName="Minijob_10_Grunddaten" ref="A3:B10" totalsRowShown="0" headerRowDxfId="65" dataDxfId="63" headerRowBorderDxfId="64" tableBorderDxfId="62" totalsRowBorderDxfId="61">
  <autoFilter ref="A3:B10" xr:uid="{D4B29B7E-6DEA-430E-A1E5-6C91A01C0110}">
    <filterColumn colId="0" hiddenButton="1"/>
    <filterColumn colId="1" hiddenButton="1"/>
  </autoFilter>
  <tableColumns count="2">
    <tableColumn id="1" xr3:uid="{A3964778-4558-4AE4-9CB1-B6A1A6E98A18}" name="Abfrage der Grunddaten zur Berechnung" dataDxfId="60"/>
    <tableColumn id="2" xr3:uid="{95A1A1A2-34EF-460A-A395-77CED4E31614}" name="Ihre Angaben" dataDxfId="59"/>
  </tableColumns>
  <tableStyleInfo name="TableStyleLight1" showFirstColumn="0" showLastColumn="0" showRowStripes="0"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FC7EE99F-5F4D-4F9F-9416-5146B9C8F9DF}" name="Minijob_10_Beitragsrechtliches" displayName="Minijob_10_Beitragsrechtliches" ref="A12:B18" totalsRowShown="0" headerRowDxfId="58" dataDxfId="56" headerRowBorderDxfId="57" tableBorderDxfId="55" totalsRowBorderDxfId="54">
  <autoFilter ref="A12:B18" xr:uid="{E14C6BCC-D63A-4FB0-91AD-C445D62E4B21}">
    <filterColumn colId="0" hiddenButton="1"/>
    <filterColumn colId="1" hiddenButton="1"/>
  </autoFilter>
  <tableColumns count="2">
    <tableColumn id="1" xr3:uid="{4002AEB5-D335-4509-900C-70E3ABFB824A}" name="beitragsrelevante Aussagen" dataDxfId="53"/>
    <tableColumn id="2" xr3:uid="{C44C04E0-225B-4C7E-89EF-ED935243574D}" name="Aussage trifft zu" dataDxfId="52"/>
  </tableColumns>
  <tableStyleInfo name="TableStyleLight1" showFirstColumn="0" showLastColumn="0" showRowStripes="0"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2CB48B18-260D-4056-95F2-D30C3E9129D6}" name="Minijob_10_Beitragsberechnung" displayName="Minijob_10_Beitragsberechnung" ref="A20:C29" totalsRowShown="0" headerRowDxfId="51" dataDxfId="49" headerRowBorderDxfId="50" tableBorderDxfId="48" totalsRowBorderDxfId="47">
  <autoFilter ref="A20:C29" xr:uid="{430356AC-FD64-4B30-8E51-DE488DD7EB3F}">
    <filterColumn colId="0" hiddenButton="1"/>
    <filterColumn colId="1" hiddenButton="1"/>
    <filterColumn colId="2" hiddenButton="1"/>
  </autoFilter>
  <tableColumns count="3">
    <tableColumn id="1" xr3:uid="{31935D77-3835-4687-A175-C213160766D5}" name="Abgabenart und Beitragsgruppe" dataDxfId="46"/>
    <tableColumn id="2" xr3:uid="{160C3E5F-68C7-4728-A967-0C7252DDFDD8}" name="Höhe der Abgaben in Prozent" dataDxfId="45"/>
    <tableColumn id="3" xr3:uid="{57793172-478C-4224-B843-005EAB14804E}" name="Beträge in Euro" dataDxfId="44">
      <calculatedColumnFormula>#REF!</calculatedColumnFormula>
    </tableColumn>
  </tableColumns>
  <tableStyleInfo name="TableStyleLight1" showFirstColumn="0" showLastColumn="0" showRowStripes="0"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D605B11D-52A0-4261-B30A-91ED75746FD5}" name="Minijobber_10_Beitragsberechnung_Druck" displayName="Minijobber_10_Beitragsberechnung_Druck" ref="A48:C57" totalsRowShown="0" headerRowDxfId="43" dataDxfId="41" headerRowBorderDxfId="42" tableBorderDxfId="40">
  <autoFilter ref="A48:C57" xr:uid="{B8C3925A-CFDD-4B9D-8A3C-E96FAE9049B4}">
    <filterColumn colId="0" hiddenButton="1"/>
    <filterColumn colId="1" hiddenButton="1"/>
    <filterColumn colId="2" hiddenButton="1"/>
  </autoFilter>
  <tableColumns count="3">
    <tableColumn id="3" xr3:uid="{8C966C5D-A83D-4C19-B92F-9EAB1E700A56}" name="Abgabenart" dataDxfId="39"/>
    <tableColumn id="1" xr3:uid="{4A5D5D78-5BA8-4B51-AB63-44EF460B41F3}" name="Höhe der Abgaben in Prozent" dataDxfId="38"/>
    <tableColumn id="4" xr3:uid="{64D4A184-4483-4A23-B420-42C55CF89CA1}" name="Beträge in Euro" dataDxfId="37"/>
  </tableColumns>
  <tableStyleInfo name="TableStyleMedium1"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A641A331-6A19-4D5B-8903-AF2E564C9660}" name="Minijobber_Gesamt_Beitragsberechnung_Druck" displayName="Minijobber_Gesamt_Beitragsberechnung_Druck" ref="A9:C18" totalsRowShown="0" headerRowDxfId="36" dataDxfId="34" headerRowBorderDxfId="35" tableBorderDxfId="33">
  <autoFilter ref="A9:C18" xr:uid="{86F85D91-2488-4E13-99E0-0700A87E73A6}">
    <filterColumn colId="0" hiddenButton="1"/>
    <filterColumn colId="1" hiddenButton="1"/>
    <filterColumn colId="2" hiddenButton="1"/>
  </autoFilter>
  <tableColumns count="3">
    <tableColumn id="3" xr3:uid="{D80FC057-62B7-4EF9-ACFB-E80C01C74CCB}" name="Abgabenart" dataDxfId="32"/>
    <tableColumn id="1" xr3:uid="{B5E4CEBD-27E7-4767-9E0C-0012682B57C1}" name="Höhe der Abgaben in Prozent" dataDxfId="31"/>
    <tableColumn id="4" xr3:uid="{1594FE89-BECE-4542-BCF5-CC639BCDC09E}" name="Beträge in Euro" dataDxfId="30"/>
  </tableColumns>
  <tableStyleInfo name="TableStyleMedium1"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2F024CBB-4A5F-4E68-B23A-3F55A381C7B9}" name="Minijobber_Gesamt_Minijoberanteil_Druck" displayName="Minijobber_Gesamt_Minijoberanteil_Druck" ref="A21:C32" totalsRowShown="0" headerRowDxfId="29" headerRowBorderDxfId="28" tableBorderDxfId="27" totalsRowBorderDxfId="26">
  <autoFilter ref="A21:C32" xr:uid="{605F1A00-5545-4FDB-B07B-4B67C4B05F6F}">
    <filterColumn colId="0" hiddenButton="1"/>
    <filterColumn colId="1" hiddenButton="1"/>
    <filterColumn colId="2" hiddenButton="1"/>
  </autoFilter>
  <tableColumns count="3">
    <tableColumn id="1" xr3:uid="{C37DD2B8-5A28-4D1F-98BA-4985B48B3661}" name="Minijob" dataDxfId="25"/>
    <tableColumn id="2" xr3:uid="{F5B39F1D-D691-4DF6-BCE6-48408EFFEC7F}" name="Name" dataDxfId="24"/>
    <tableColumn id="3" xr3:uid="{04254FF8-DD0B-4E87-A3E9-73593FF66D7C}" name="Beiträge in Euro" dataDxfId="23"/>
  </tableColumns>
  <tableStyleInfo name="TableStyleLight8"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3D248F9-02D0-4427-8A78-0FF5D0EACBEC}" name="Grunddaten_Zeiträume" displayName="Grunddaten_Zeiträume" ref="A17:H28" totalsRowShown="0" headerRowDxfId="22" dataDxfId="21" tableBorderDxfId="20">
  <autoFilter ref="A17:H28" xr:uid="{67296FB5-BF19-4624-B80E-94690CACFB7E}"/>
  <tableColumns count="8">
    <tableColumn id="2" xr3:uid="{20EA43F0-E817-4BD6-8B95-4365B84C3E11}" name="Zeitraum \ Beitragsgruppen" dataDxfId="19"/>
    <tableColumn id="3" xr3:uid="{F2383521-3DDE-410C-9451-656868BA1568}" name="6000" dataDxfId="18"/>
    <tableColumn id="4" xr3:uid="{EAC30049-7920-4C6A-9902-05F8FC323AC8}" name="0100" dataDxfId="17"/>
    <tableColumn id="5" xr3:uid="{A7CF8B26-DDB5-4B12-BEA3-20781E168BFA}" name="0500" dataDxfId="16"/>
    <tableColumn id="6" xr3:uid="{9E3CB233-65E6-4584-B8C6-68A0FA0083D5}" name="U 1" dataDxfId="15"/>
    <tableColumn id="7" xr3:uid="{69C6A5AE-F1C9-49EA-84A6-D33242BCC61B}" name="U 2" dataDxfId="14"/>
    <tableColumn id="8" xr3:uid="{CCD85424-283E-4284-A027-73A2BBA8E412}" name="INSO" dataDxfId="13"/>
    <tableColumn id="9" xr3:uid="{F9224C6A-0C53-46F6-8B6E-4876EEF1EEED}" name="ST" dataDxfId="12"/>
  </tableColumns>
  <tableStyleInfo name="TableStyleLight1"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794CACA-19EB-4FA1-BE0E-DA2C397B5BF6}" name="Grunddaten_Beitragssätze_Zeitraum" displayName="Grunddaten_Beitragssätze_Zeitraum" ref="A4:C11" totalsRowShown="0" headerRowDxfId="11" dataDxfId="10" tableBorderDxfId="9">
  <autoFilter ref="A4:C11" xr:uid="{D9C1AA69-4BDD-45C0-AB71-61D4B041FD9E}"/>
  <tableColumns count="3">
    <tableColumn id="1" xr3:uid="{484F6899-1577-4086-BA41-5BD16AC8E3C3}" name="Abgabenart" dataDxfId="8"/>
    <tableColumn id="2" xr3:uid="{4D364984-4717-42A2-B233-4F1736181222}" name="Beitragsgruppen" dataDxfId="7"/>
    <tableColumn id="3" xr3:uid="{AE676A53-1796-46CC-A907-8F00930ABA83}" name="Höhe der Abgaben in Prozent" dataDxfId="6"/>
  </tableColumns>
  <tableStyleInfo name="TableStyleLight1"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40E8F46-4D38-4CF7-A238-A32B4342D730}" name="Grunddaten_sonstige_Kennzahlen" displayName="Grunddaten_sonstige_Kennzahlen" ref="A13:B15" totalsRowShown="0" headerRowDxfId="5" dataDxfId="3" headerRowBorderDxfId="4" tableBorderDxfId="2">
  <autoFilter ref="A13:B15" xr:uid="{A23DB519-A22F-4F09-BA34-A11F8B193CF0}"/>
  <tableColumns count="2">
    <tableColumn id="1" xr3:uid="{9E3BE366-746F-4360-8855-532339658E3B}" name="Sonstige Kennzahlen" dataDxfId="1"/>
    <tableColumn id="2" xr3:uid="{F573B70D-75FB-4A2D-AC5A-C6BAACF3F14F}" name="Wert" dataDxfId="0">
      <calculatedColumnFormula>VALUE(C5-C6)</calculatedColumnFormula>
    </tableColumn>
  </tableColumns>
  <tableStyleInfo name="TableStyleLight1" showFirstColumn="0" showLastColumn="0" showRowStripes="1" showColumnStripes="0"/>
</table>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table" Target="../tables/table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table" Target="../tables/table3.xml"/><Relationship Id="rId5" Type="http://schemas.openxmlformats.org/officeDocument/2006/relationships/table" Target="../tables/table2.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vmlDrawing" Target="../drawings/vmlDrawing2.vml"/><Relationship Id="rId7" Type="http://schemas.openxmlformats.org/officeDocument/2006/relationships/table" Target="../tables/table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7.xml"/><Relationship Id="rId5" Type="http://schemas.openxmlformats.org/officeDocument/2006/relationships/table" Target="../tables/table6.xml"/><Relationship Id="rId4" Type="http://schemas.openxmlformats.org/officeDocument/2006/relationships/table" Target="../tables/table5.xml"/></Relationships>
</file>

<file path=xl/worksheets/_rels/sheet3.xml.rels><?xml version="1.0" encoding="UTF-8" standalone="yes"?>
<Relationships xmlns="http://schemas.openxmlformats.org/package/2006/relationships"><Relationship Id="rId8" Type="http://schemas.openxmlformats.org/officeDocument/2006/relationships/comments" Target="../comments3.xml"/><Relationship Id="rId3" Type="http://schemas.openxmlformats.org/officeDocument/2006/relationships/vmlDrawing" Target="../drawings/vmlDrawing3.vml"/><Relationship Id="rId7" Type="http://schemas.openxmlformats.org/officeDocument/2006/relationships/table" Target="../tables/table12.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table" Target="../tables/table11.xml"/><Relationship Id="rId5" Type="http://schemas.openxmlformats.org/officeDocument/2006/relationships/table" Target="../tables/table10.xml"/><Relationship Id="rId4" Type="http://schemas.openxmlformats.org/officeDocument/2006/relationships/table" Target="../tables/table9.xml"/></Relationships>
</file>

<file path=xl/worksheets/_rels/sheet4.xml.rels><?xml version="1.0" encoding="UTF-8" standalone="yes"?>
<Relationships xmlns="http://schemas.openxmlformats.org/package/2006/relationships"><Relationship Id="rId8" Type="http://schemas.openxmlformats.org/officeDocument/2006/relationships/comments" Target="../comments4.xml"/><Relationship Id="rId3" Type="http://schemas.openxmlformats.org/officeDocument/2006/relationships/vmlDrawing" Target="../drawings/vmlDrawing4.vml"/><Relationship Id="rId7" Type="http://schemas.openxmlformats.org/officeDocument/2006/relationships/table" Target="../tables/table16.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table" Target="../tables/table15.xml"/><Relationship Id="rId5" Type="http://schemas.openxmlformats.org/officeDocument/2006/relationships/table" Target="../tables/table14.xml"/><Relationship Id="rId4" Type="http://schemas.openxmlformats.org/officeDocument/2006/relationships/table" Target="../tables/table13.xml"/></Relationships>
</file>

<file path=xl/worksheets/_rels/sheet5.xml.rels><?xml version="1.0" encoding="UTF-8" standalone="yes"?>
<Relationships xmlns="http://schemas.openxmlformats.org/package/2006/relationships"><Relationship Id="rId8" Type="http://schemas.openxmlformats.org/officeDocument/2006/relationships/comments" Target="../comments5.xml"/><Relationship Id="rId3" Type="http://schemas.openxmlformats.org/officeDocument/2006/relationships/vmlDrawing" Target="../drawings/vmlDrawing5.vml"/><Relationship Id="rId7" Type="http://schemas.openxmlformats.org/officeDocument/2006/relationships/table" Target="../tables/table20.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table" Target="../tables/table19.xml"/><Relationship Id="rId5" Type="http://schemas.openxmlformats.org/officeDocument/2006/relationships/table" Target="../tables/table18.xml"/><Relationship Id="rId4" Type="http://schemas.openxmlformats.org/officeDocument/2006/relationships/table" Target="../tables/table17.xml"/></Relationships>
</file>

<file path=xl/worksheets/_rels/sheet6.xml.rels><?xml version="1.0" encoding="UTF-8" standalone="yes"?>
<Relationships xmlns="http://schemas.openxmlformats.org/package/2006/relationships"><Relationship Id="rId8" Type="http://schemas.openxmlformats.org/officeDocument/2006/relationships/comments" Target="../comments6.xml"/><Relationship Id="rId3" Type="http://schemas.openxmlformats.org/officeDocument/2006/relationships/vmlDrawing" Target="../drawings/vmlDrawing6.vml"/><Relationship Id="rId7" Type="http://schemas.openxmlformats.org/officeDocument/2006/relationships/table" Target="../tables/table2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table" Target="../tables/table23.xml"/><Relationship Id="rId5" Type="http://schemas.openxmlformats.org/officeDocument/2006/relationships/table" Target="../tables/table22.xml"/><Relationship Id="rId4" Type="http://schemas.openxmlformats.org/officeDocument/2006/relationships/table" Target="../tables/table21.xml"/></Relationships>
</file>

<file path=xl/worksheets/_rels/sheet7.xml.rels><?xml version="1.0" encoding="UTF-8" standalone="yes"?>
<Relationships xmlns="http://schemas.openxmlformats.org/package/2006/relationships"><Relationship Id="rId8" Type="http://schemas.openxmlformats.org/officeDocument/2006/relationships/comments" Target="../comments7.xml"/><Relationship Id="rId3" Type="http://schemas.openxmlformats.org/officeDocument/2006/relationships/vmlDrawing" Target="../drawings/vmlDrawing7.vml"/><Relationship Id="rId7" Type="http://schemas.openxmlformats.org/officeDocument/2006/relationships/table" Target="../tables/table28.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table" Target="../tables/table27.xml"/><Relationship Id="rId5" Type="http://schemas.openxmlformats.org/officeDocument/2006/relationships/table" Target="../tables/table26.xml"/><Relationship Id="rId4" Type="http://schemas.openxmlformats.org/officeDocument/2006/relationships/table" Target="../tables/table25.xml"/></Relationships>
</file>

<file path=xl/worksheets/_rels/sheet8.xml.rels><?xml version="1.0" encoding="UTF-8" standalone="yes"?>
<Relationships xmlns="http://schemas.openxmlformats.org/package/2006/relationships"><Relationship Id="rId8" Type="http://schemas.openxmlformats.org/officeDocument/2006/relationships/comments" Target="../comments8.xml"/><Relationship Id="rId3" Type="http://schemas.openxmlformats.org/officeDocument/2006/relationships/vmlDrawing" Target="../drawings/vmlDrawing8.vml"/><Relationship Id="rId7" Type="http://schemas.openxmlformats.org/officeDocument/2006/relationships/table" Target="../tables/table32.xml"/><Relationship Id="rId2" Type="http://schemas.openxmlformats.org/officeDocument/2006/relationships/drawing" Target="../drawings/drawing8.xml"/><Relationship Id="rId1" Type="http://schemas.openxmlformats.org/officeDocument/2006/relationships/printerSettings" Target="../printerSettings/printerSettings8.bin"/><Relationship Id="rId6" Type="http://schemas.openxmlformats.org/officeDocument/2006/relationships/table" Target="../tables/table31.xml"/><Relationship Id="rId5" Type="http://schemas.openxmlformats.org/officeDocument/2006/relationships/table" Target="../tables/table30.xml"/><Relationship Id="rId4" Type="http://schemas.openxmlformats.org/officeDocument/2006/relationships/table" Target="../tables/table29.xml"/></Relationships>
</file>

<file path=xl/worksheets/_rels/sheet9.xml.rels><?xml version="1.0" encoding="UTF-8" standalone="yes"?>
<Relationships xmlns="http://schemas.openxmlformats.org/package/2006/relationships"><Relationship Id="rId8" Type="http://schemas.openxmlformats.org/officeDocument/2006/relationships/comments" Target="../comments9.xml"/><Relationship Id="rId3" Type="http://schemas.openxmlformats.org/officeDocument/2006/relationships/vmlDrawing" Target="../drawings/vmlDrawing9.vml"/><Relationship Id="rId7" Type="http://schemas.openxmlformats.org/officeDocument/2006/relationships/table" Target="../tables/table36.xml"/><Relationship Id="rId2" Type="http://schemas.openxmlformats.org/officeDocument/2006/relationships/drawing" Target="../drawings/drawing9.xml"/><Relationship Id="rId1" Type="http://schemas.openxmlformats.org/officeDocument/2006/relationships/printerSettings" Target="../printerSettings/printerSettings9.bin"/><Relationship Id="rId6" Type="http://schemas.openxmlformats.org/officeDocument/2006/relationships/table" Target="../tables/table35.xml"/><Relationship Id="rId5" Type="http://schemas.openxmlformats.org/officeDocument/2006/relationships/table" Target="../tables/table34.xml"/><Relationship Id="rId4" Type="http://schemas.openxmlformats.org/officeDocument/2006/relationships/table" Target="../tables/table33.xml"/></Relationships>
</file>

<file path=xl/worksheets/_rels/sheet10.xml.rels><?xml version="1.0" encoding="UTF-8" standalone="yes"?>
<Relationships xmlns="http://schemas.openxmlformats.org/package/2006/relationships"><Relationship Id="rId8" Type="http://schemas.openxmlformats.org/officeDocument/2006/relationships/comments" Target="../comments10.xml"/><Relationship Id="rId3" Type="http://schemas.openxmlformats.org/officeDocument/2006/relationships/vmlDrawing" Target="../drawings/vmlDrawing10.vml"/><Relationship Id="rId7" Type="http://schemas.openxmlformats.org/officeDocument/2006/relationships/table" Target="../tables/table40.xml"/><Relationship Id="rId2" Type="http://schemas.openxmlformats.org/officeDocument/2006/relationships/drawing" Target="../drawings/drawing10.xml"/><Relationship Id="rId1" Type="http://schemas.openxmlformats.org/officeDocument/2006/relationships/printerSettings" Target="../printerSettings/printerSettings10.bin"/><Relationship Id="rId6" Type="http://schemas.openxmlformats.org/officeDocument/2006/relationships/table" Target="../tables/table39.xml"/><Relationship Id="rId5" Type="http://schemas.openxmlformats.org/officeDocument/2006/relationships/table" Target="../tables/table38.xml"/><Relationship Id="rId4" Type="http://schemas.openxmlformats.org/officeDocument/2006/relationships/table" Target="../tables/table37.xml"/></Relationships>
</file>

<file path=xl/worksheets/_rels/sheet11.xml.rels><?xml version="1.0" encoding="UTF-8" standalone="yes"?>
<Relationships xmlns="http://schemas.openxmlformats.org/package/2006/relationships"><Relationship Id="rId3" Type="http://schemas.openxmlformats.org/officeDocument/2006/relationships/table" Target="../tables/table41.x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table" Target="../tables/table42.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43.xml"/><Relationship Id="rId2" Type="http://schemas.openxmlformats.org/officeDocument/2006/relationships/drawing" Target="../drawings/drawing12.xml"/><Relationship Id="rId1" Type="http://schemas.openxmlformats.org/officeDocument/2006/relationships/printerSettings" Target="../printerSettings/printerSettings12.bin"/><Relationship Id="rId5" Type="http://schemas.openxmlformats.org/officeDocument/2006/relationships/table" Target="../tables/table45.xml"/><Relationship Id="rId4" Type="http://schemas.openxmlformats.org/officeDocument/2006/relationships/table" Target="../tables/table4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1">
    <pageSetUpPr fitToPage="1"/>
  </sheetPr>
  <dimension ref="A1:E79"/>
  <sheetViews>
    <sheetView showGridLines="0" tabSelected="1"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4" style="2" hidden="1" customWidth="1"/>
    <col min="5" max="5" width="11.42578125" style="8" customWidth="1"/>
    <col min="6" max="16384" width="11.42578125" style="2"/>
  </cols>
  <sheetData>
    <row r="1" spans="1:4" ht="20.25" x14ac:dyDescent="0.3">
      <c r="A1" s="189" t="s">
        <v>69</v>
      </c>
    </row>
    <row r="2" spans="1:4" ht="15" customHeight="1" x14ac:dyDescent="0.2">
      <c r="A2" s="2" t="s">
        <v>68</v>
      </c>
    </row>
    <row r="3" spans="1:4" ht="20.100000000000001" customHeight="1" x14ac:dyDescent="0.2">
      <c r="A3" s="2" t="s">
        <v>141</v>
      </c>
    </row>
    <row r="4" spans="1:4" ht="20.100000000000001" customHeight="1" x14ac:dyDescent="0.2">
      <c r="A4" s="79" t="s">
        <v>145</v>
      </c>
      <c r="B4" s="23"/>
    </row>
    <row r="5" spans="1:4" ht="30" customHeight="1" thickBot="1" x14ac:dyDescent="0.25">
      <c r="A5" s="79" t="s">
        <v>65</v>
      </c>
      <c r="B5" s="23"/>
    </row>
    <row r="6" spans="1:4" ht="20.100000000000001" customHeight="1" x14ac:dyDescent="0.2">
      <c r="A6" s="207" t="s">
        <v>63</v>
      </c>
      <c r="B6" s="208" t="s">
        <v>51</v>
      </c>
    </row>
    <row r="7" spans="1:4" ht="20.100000000000001" customHeight="1" x14ac:dyDescent="0.2">
      <c r="A7" s="190" t="s">
        <v>53</v>
      </c>
      <c r="B7" s="186"/>
    </row>
    <row r="8" spans="1:4" ht="20.100000000000001" customHeight="1" x14ac:dyDescent="0.2">
      <c r="A8" s="190" t="s">
        <v>175</v>
      </c>
      <c r="B8" s="186" t="s">
        <v>60</v>
      </c>
    </row>
    <row r="9" spans="1:4" ht="20.100000000000001" customHeight="1" x14ac:dyDescent="0.2">
      <c r="A9" s="190" t="s">
        <v>52</v>
      </c>
      <c r="B9" s="186"/>
    </row>
    <row r="10" spans="1:4" ht="20.100000000000001" customHeight="1" x14ac:dyDescent="0.2">
      <c r="A10" s="190" t="s">
        <v>54</v>
      </c>
      <c r="B10" s="186"/>
      <c r="C10" s="81"/>
    </row>
    <row r="11" spans="1:4" ht="20.100000000000001" customHeight="1" x14ac:dyDescent="0.2">
      <c r="A11" s="190" t="s">
        <v>55</v>
      </c>
      <c r="B11" s="187"/>
    </row>
    <row r="12" spans="1:4" ht="20.100000000000001" customHeight="1" x14ac:dyDescent="0.2">
      <c r="A12" s="190" t="s">
        <v>56</v>
      </c>
      <c r="B12" s="186"/>
    </row>
    <row r="13" spans="1:4" ht="20.100000000000001" customHeight="1" thickBot="1" x14ac:dyDescent="0.25">
      <c r="A13" s="234" t="s">
        <v>176</v>
      </c>
      <c r="B13" s="188">
        <v>0</v>
      </c>
    </row>
    <row r="14" spans="1:4" ht="30" customHeight="1" x14ac:dyDescent="0.2">
      <c r="A14" s="82" t="s">
        <v>70</v>
      </c>
      <c r="B14" s="83"/>
    </row>
    <row r="15" spans="1:4" ht="20.100000000000001" customHeight="1" x14ac:dyDescent="0.2">
      <c r="A15" s="209" t="s">
        <v>64</v>
      </c>
      <c r="B15" s="210" t="s">
        <v>67</v>
      </c>
    </row>
    <row r="16" spans="1:4" ht="20.100000000000001" customHeight="1" x14ac:dyDescent="0.2">
      <c r="A16" s="235" t="s">
        <v>177</v>
      </c>
      <c r="B16" s="76"/>
      <c r="D16" s="2" t="s">
        <v>173</v>
      </c>
    </row>
    <row r="17" spans="1:3" ht="20.100000000000001" customHeight="1" x14ac:dyDescent="0.2">
      <c r="A17" s="236" t="s">
        <v>191</v>
      </c>
      <c r="B17" s="76"/>
    </row>
    <row r="18" spans="1:3" ht="20.100000000000001" customHeight="1" x14ac:dyDescent="0.2">
      <c r="A18" s="236" t="s">
        <v>178</v>
      </c>
      <c r="B18" s="76"/>
    </row>
    <row r="19" spans="1:3" ht="20.100000000000001" customHeight="1" x14ac:dyDescent="0.2">
      <c r="A19" s="236" t="s">
        <v>179</v>
      </c>
      <c r="B19" s="76"/>
    </row>
    <row r="20" spans="1:3" ht="20.100000000000001" customHeight="1" x14ac:dyDescent="0.2">
      <c r="A20" s="236" t="s">
        <v>180</v>
      </c>
      <c r="B20" s="76"/>
    </row>
    <row r="21" spans="1:3" ht="20.100000000000001" customHeight="1" x14ac:dyDescent="0.2">
      <c r="A21" s="237" t="s">
        <v>181</v>
      </c>
      <c r="B21" s="77"/>
    </row>
    <row r="22" spans="1:3" ht="30" customHeight="1" x14ac:dyDescent="0.2">
      <c r="A22" s="79" t="s">
        <v>66</v>
      </c>
      <c r="B22" s="85"/>
      <c r="C22" s="23"/>
    </row>
    <row r="23" spans="1:3" ht="20.100000000000001" customHeight="1" x14ac:dyDescent="0.2">
      <c r="A23" s="209" t="s">
        <v>45</v>
      </c>
      <c r="B23" s="211" t="s">
        <v>37</v>
      </c>
      <c r="C23" s="210" t="s">
        <v>40</v>
      </c>
    </row>
    <row r="24" spans="1:3" ht="20.100000000000001" customHeight="1" x14ac:dyDescent="0.2">
      <c r="A24" s="84" t="s">
        <v>46</v>
      </c>
      <c r="B24" s="127">
        <f>Beitragssätze!C5*100</f>
        <v>13</v>
      </c>
      <c r="C24" s="129">
        <f>'Minijob 1'!C52</f>
        <v>0</v>
      </c>
    </row>
    <row r="25" spans="1:3" ht="20.100000000000001" customHeight="1" x14ac:dyDescent="0.2">
      <c r="A25" s="84" t="s">
        <v>47</v>
      </c>
      <c r="B25" s="127">
        <f>Beitragssätze!C6*100</f>
        <v>18.600000000000001</v>
      </c>
      <c r="C25" s="129">
        <f>'Minijob 1'!C53</f>
        <v>0</v>
      </c>
    </row>
    <row r="26" spans="1:3" ht="20.100000000000001" customHeight="1" x14ac:dyDescent="0.2">
      <c r="A26" s="84" t="s">
        <v>48</v>
      </c>
      <c r="B26" s="127">
        <f>Beitragssätze!C7*100</f>
        <v>15</v>
      </c>
      <c r="C26" s="129">
        <f>'Minijob 1'!C54</f>
        <v>0</v>
      </c>
    </row>
    <row r="27" spans="1:3" ht="20.100000000000001" customHeight="1" x14ac:dyDescent="0.2">
      <c r="A27" s="84" t="s">
        <v>57</v>
      </c>
      <c r="B27" s="127">
        <f>Beitragssätze!C8*100</f>
        <v>1.0999999999999999</v>
      </c>
      <c r="C27" s="129">
        <f>'Minijob 1'!C55</f>
        <v>0</v>
      </c>
    </row>
    <row r="28" spans="1:3" ht="20.100000000000001" customHeight="1" x14ac:dyDescent="0.2">
      <c r="A28" s="84" t="s">
        <v>49</v>
      </c>
      <c r="B28" s="127">
        <f>Beitragssätze!C9*100</f>
        <v>0.22</v>
      </c>
      <c r="C28" s="129">
        <f>'Minijob 1'!C56</f>
        <v>0</v>
      </c>
    </row>
    <row r="29" spans="1:3" ht="20.100000000000001" customHeight="1" x14ac:dyDescent="0.2">
      <c r="A29" s="84" t="s">
        <v>50</v>
      </c>
      <c r="B29" s="127">
        <f>Beitragssätze!C10*100</f>
        <v>0.15</v>
      </c>
      <c r="C29" s="129">
        <f>'Minijob 1'!C57</f>
        <v>0</v>
      </c>
    </row>
    <row r="30" spans="1:3" ht="20.100000000000001" customHeight="1" thickBot="1" x14ac:dyDescent="0.25">
      <c r="A30" s="86" t="s">
        <v>58</v>
      </c>
      <c r="B30" s="128">
        <f>Beitragssätze!C11*100</f>
        <v>2</v>
      </c>
      <c r="C30" s="130">
        <f>'Minijob 1'!C58</f>
        <v>0</v>
      </c>
    </row>
    <row r="31" spans="1:3" ht="20.100000000000001" customHeight="1" x14ac:dyDescent="0.2">
      <c r="A31" s="137" t="s">
        <v>39</v>
      </c>
      <c r="B31" s="138"/>
      <c r="C31" s="131">
        <f>'Minijob 1'!C59</f>
        <v>0</v>
      </c>
    </row>
    <row r="32" spans="1:3" ht="20.100000000000001" customHeight="1" x14ac:dyDescent="0.2">
      <c r="A32" s="147" t="s">
        <v>171</v>
      </c>
      <c r="B32" s="148"/>
      <c r="C32" s="132">
        <f>'Minijob 1'!C60</f>
        <v>0</v>
      </c>
    </row>
    <row r="33" spans="1:4" ht="30" customHeight="1" x14ac:dyDescent="0.2">
      <c r="A33" s="191" t="s">
        <v>59</v>
      </c>
      <c r="B33" s="8"/>
      <c r="C33" s="8"/>
      <c r="D33" s="8"/>
    </row>
    <row r="34" spans="1:4" ht="54.95" customHeight="1" x14ac:dyDescent="0.2">
      <c r="A34" s="89" t="str">
        <f>Beitragssätze!A30</f>
        <v>Minijob-Rechner (Excel) Version 1.2 barrierefrei (Stand 5. Mai 2025)</v>
      </c>
      <c r="B34" s="90"/>
      <c r="C34" s="91"/>
      <c r="D34" s="170"/>
    </row>
    <row r="35" spans="1:4" ht="24" thickBot="1" x14ac:dyDescent="0.4">
      <c r="A35" s="120" t="s">
        <v>167</v>
      </c>
      <c r="B35" s="93"/>
      <c r="C35" s="94"/>
      <c r="D35" s="93"/>
    </row>
    <row r="36" spans="1:4" ht="30" customHeight="1" x14ac:dyDescent="0.2">
      <c r="A36" s="95" t="s">
        <v>21</v>
      </c>
      <c r="B36" s="93"/>
      <c r="C36" s="94"/>
      <c r="D36" s="170"/>
    </row>
    <row r="37" spans="1:4" x14ac:dyDescent="0.2">
      <c r="A37" s="96"/>
      <c r="B37" s="93"/>
      <c r="C37" s="94"/>
      <c r="D37" s="170"/>
    </row>
    <row r="38" spans="1:4" x14ac:dyDescent="0.2">
      <c r="A38" s="97" t="s">
        <v>17</v>
      </c>
      <c r="B38" s="212" t="str">
        <f>IF('Minijob 1'!B9=0,"",'Minijob 1'!B9)</f>
        <v/>
      </c>
      <c r="C38" s="216"/>
      <c r="D38" s="156"/>
    </row>
    <row r="39" spans="1:4" x14ac:dyDescent="0.2">
      <c r="A39" s="96"/>
      <c r="B39" s="93"/>
      <c r="C39" s="94"/>
      <c r="D39" s="88"/>
    </row>
    <row r="40" spans="1:4" ht="12.75" customHeight="1" x14ac:dyDescent="0.2">
      <c r="A40" s="97" t="s">
        <v>22</v>
      </c>
      <c r="B40" s="212" t="str">
        <f>IF('Minijob 1'!B10=0,"",'Minijob 1'!B10)</f>
        <v/>
      </c>
      <c r="C40" s="217"/>
      <c r="D40" s="99"/>
    </row>
    <row r="41" spans="1:4" x14ac:dyDescent="0.2">
      <c r="A41" s="96"/>
      <c r="B41" s="93"/>
      <c r="C41" s="94"/>
      <c r="D41" s="93"/>
    </row>
    <row r="42" spans="1:4" x14ac:dyDescent="0.2">
      <c r="A42" s="97" t="s">
        <v>170</v>
      </c>
      <c r="B42" s="213" t="str">
        <f>IF('Minijob 1'!B11=0,"",'Minijob 1'!B11)</f>
        <v/>
      </c>
      <c r="C42" s="100"/>
      <c r="D42" s="8"/>
    </row>
    <row r="43" spans="1:4" x14ac:dyDescent="0.2">
      <c r="A43" s="96"/>
      <c r="B43" s="93"/>
      <c r="C43" s="100"/>
      <c r="D43" s="8"/>
    </row>
    <row r="44" spans="1:4" x14ac:dyDescent="0.2">
      <c r="A44" s="101" t="s">
        <v>24</v>
      </c>
      <c r="B44" s="214" t="str">
        <f>IF('Minijob 1'!B12=0,"",'Minijob 1'!B12)</f>
        <v/>
      </c>
      <c r="C44" s="100"/>
      <c r="D44" s="8"/>
    </row>
    <row r="45" spans="1:4" x14ac:dyDescent="0.2">
      <c r="A45" s="177"/>
      <c r="B45" s="8"/>
      <c r="C45" s="179"/>
      <c r="D45" s="180"/>
    </row>
    <row r="46" spans="1:4" x14ac:dyDescent="0.2">
      <c r="A46" s="97" t="s">
        <v>25</v>
      </c>
      <c r="B46" s="215" t="str">
        <f>IF('Minijob 1'!B7=0,"",'Minijob 1'!B7)</f>
        <v/>
      </c>
      <c r="C46" s="181"/>
      <c r="D46" s="171"/>
    </row>
    <row r="47" spans="1:4" x14ac:dyDescent="0.2">
      <c r="A47" s="182"/>
      <c r="B47" s="8"/>
      <c r="C47" s="183"/>
      <c r="D47" s="184"/>
    </row>
    <row r="48" spans="1:4" x14ac:dyDescent="0.2">
      <c r="A48" s="185" t="s">
        <v>26</v>
      </c>
      <c r="B48" s="218">
        <f>B13</f>
        <v>0</v>
      </c>
      <c r="C48" s="100"/>
      <c r="D48" s="8"/>
    </row>
    <row r="49" spans="1:5" ht="30" customHeight="1" x14ac:dyDescent="0.2">
      <c r="A49" s="95" t="s">
        <v>23</v>
      </c>
      <c r="B49" s="93"/>
      <c r="C49" s="94"/>
      <c r="D49" s="93"/>
    </row>
    <row r="50" spans="1:5" ht="24.95" customHeight="1" x14ac:dyDescent="0.2">
      <c r="A50" s="165" t="str">
        <f>Beitragssätze!A2</f>
        <v>Der gewählte Zeitraum, für den die Berechnung gültig ist: ab Januar 2025</v>
      </c>
      <c r="B50" s="8"/>
      <c r="C50" s="150"/>
      <c r="D50" s="93"/>
    </row>
    <row r="51" spans="1:5" ht="20.100000000000001" customHeight="1" x14ac:dyDescent="0.2">
      <c r="A51" s="219" t="s">
        <v>38</v>
      </c>
      <c r="B51" s="203" t="s">
        <v>37</v>
      </c>
      <c r="C51" s="220" t="s">
        <v>40</v>
      </c>
      <c r="D51" s="8"/>
      <c r="E51" s="2"/>
    </row>
    <row r="52" spans="1:5" ht="20.100000000000001" customHeight="1" x14ac:dyDescent="0.2">
      <c r="A52" s="26" t="s">
        <v>46</v>
      </c>
      <c r="B52" s="54">
        <f>Beitragssätze!C5*100</f>
        <v>13</v>
      </c>
      <c r="C52" s="169">
        <f>ROUND(D69,2)</f>
        <v>0</v>
      </c>
      <c r="D52" s="8" t="b">
        <f>IF('Minijob 1'!B16="X",TRUE,FALSE)</f>
        <v>0</v>
      </c>
      <c r="E52" s="2"/>
    </row>
    <row r="53" spans="1:5" ht="20.100000000000001" customHeight="1" x14ac:dyDescent="0.2">
      <c r="A53" s="26" t="s">
        <v>47</v>
      </c>
      <c r="B53" s="54">
        <f>Beitragssätze!C6*100</f>
        <v>18.600000000000001</v>
      </c>
      <c r="C53" s="169">
        <f>ROUND(D71,2)</f>
        <v>0</v>
      </c>
      <c r="D53" s="192" t="b">
        <f>IF('Minijob 1'!B17="X",TRUE,FALSE)</f>
        <v>0</v>
      </c>
      <c r="E53" s="2"/>
    </row>
    <row r="54" spans="1:5" ht="20.100000000000001" customHeight="1" x14ac:dyDescent="0.2">
      <c r="A54" s="26" t="s">
        <v>48</v>
      </c>
      <c r="B54" s="54">
        <f>Beitragssätze!C7*100</f>
        <v>15</v>
      </c>
      <c r="C54" s="169">
        <f>ROUND(D70,2)</f>
        <v>0</v>
      </c>
      <c r="D54" s="8" t="b">
        <f>IF('Minijob 1'!B18="X",TRUE,FALSE)</f>
        <v>0</v>
      </c>
      <c r="E54" s="2"/>
    </row>
    <row r="55" spans="1:5" ht="20.100000000000001" customHeight="1" x14ac:dyDescent="0.2">
      <c r="A55" s="26" t="s">
        <v>57</v>
      </c>
      <c r="B55" s="54">
        <f>Beitragssätze!C8*100</f>
        <v>1.0999999999999999</v>
      </c>
      <c r="C55" s="169">
        <f>ROUND(D72,2)</f>
        <v>0</v>
      </c>
      <c r="D55" s="8" t="b">
        <f>IF('Minijob 1'!B19="X",TRUE,FALSE)</f>
        <v>0</v>
      </c>
      <c r="E55" s="2"/>
    </row>
    <row r="56" spans="1:5" ht="20.100000000000001" customHeight="1" x14ac:dyDescent="0.2">
      <c r="A56" s="26" t="s">
        <v>49</v>
      </c>
      <c r="B56" s="54">
        <f>Beitragssätze!C9*100</f>
        <v>0.22</v>
      </c>
      <c r="C56" s="169">
        <f>ROUND(D74,2)</f>
        <v>0</v>
      </c>
      <c r="D56" s="8" t="b">
        <f>FALSE</f>
        <v>0</v>
      </c>
      <c r="E56" s="2"/>
    </row>
    <row r="57" spans="1:5" ht="20.100000000000001" customHeight="1" x14ac:dyDescent="0.2">
      <c r="A57" s="26" t="s">
        <v>50</v>
      </c>
      <c r="B57" s="54">
        <f>Beitragssätze!C10*100</f>
        <v>0.15</v>
      </c>
      <c r="C57" s="169">
        <f>ROUND(D75,2)</f>
        <v>0</v>
      </c>
      <c r="D57" s="8" t="b">
        <f>IF('Minijob 1'!B20="X",TRUE,FALSE)</f>
        <v>0</v>
      </c>
      <c r="E57" s="2"/>
    </row>
    <row r="58" spans="1:5" ht="20.100000000000001" customHeight="1" thickBot="1" x14ac:dyDescent="0.25">
      <c r="A58" s="125" t="s">
        <v>58</v>
      </c>
      <c r="B58" s="56">
        <f>Beitragssätze!C11*100</f>
        <v>2</v>
      </c>
      <c r="C58" s="122">
        <f>TRUNC(D73,2)</f>
        <v>0</v>
      </c>
      <c r="D58" s="8" t="b">
        <f>IF('Minijob 1'!B21="X",TRUE,FALSE)</f>
        <v>0</v>
      </c>
      <c r="E58" s="2"/>
    </row>
    <row r="59" spans="1:5" ht="20.100000000000001" customHeight="1" x14ac:dyDescent="0.2">
      <c r="A59" s="68" t="s">
        <v>39</v>
      </c>
      <c r="B59" s="57"/>
      <c r="C59" s="155">
        <f>SUM(C52:C58)</f>
        <v>0</v>
      </c>
      <c r="D59" s="8" t="b">
        <f>IF('Minijob 1'!B22="X",TRUE,FALSE)</f>
        <v>0</v>
      </c>
      <c r="E59" s="2"/>
    </row>
    <row r="60" spans="1:5" ht="20.100000000000001" customHeight="1" x14ac:dyDescent="0.2">
      <c r="A60" s="58" t="s">
        <v>171</v>
      </c>
      <c r="B60" s="59"/>
      <c r="C60" s="153">
        <f>IF(D66=FALSE,0,D66)</f>
        <v>0</v>
      </c>
      <c r="D60" s="79"/>
    </row>
    <row r="61" spans="1:5" ht="20.100000000000001" customHeight="1" x14ac:dyDescent="0.2">
      <c r="A61" s="139" t="s">
        <v>169</v>
      </c>
      <c r="B61" s="113"/>
      <c r="C61" s="114"/>
      <c r="D61" s="93"/>
    </row>
    <row r="63" spans="1:5" x14ac:dyDescent="0.2">
      <c r="D63" s="8"/>
    </row>
    <row r="64" spans="1:5" x14ac:dyDescent="0.2">
      <c r="D64" s="8"/>
    </row>
    <row r="65" spans="4:5" x14ac:dyDescent="0.2">
      <c r="D65" s="8"/>
      <c r="E65" s="2"/>
    </row>
    <row r="66" spans="4:5" x14ac:dyDescent="0.2">
      <c r="D66" s="115" t="b">
        <f>IF(D53,0,(IF(D46,(IF(AND(D46,D54=TRUE,D46&lt;D76),IF(D53,0,D46*D77)+(D76-D46)*Beitragssätze!C6,D46*D77)),IF(B48,(IF(AND(B48,D54=TRUE,B48&lt;D76),IF(D53,0,(ROUND(D76*Beitragssätze!C6,2))-(ROUND(B48*Beitragssätze!C7,2))),B48*D77))))))</f>
        <v>0</v>
      </c>
      <c r="E66" s="2"/>
    </row>
    <row r="67" spans="4:5" x14ac:dyDescent="0.2">
      <c r="D67" s="8"/>
    </row>
    <row r="68" spans="4:5" x14ac:dyDescent="0.2">
      <c r="D68" s="115"/>
      <c r="E68" s="2"/>
    </row>
    <row r="69" spans="4:5" x14ac:dyDescent="0.2">
      <c r="D69" s="193">
        <f>IF(D46,IF(D52,0,D46*Beitragssätze!C5),IF(D52,0,B48*Beitragssätze!C5))</f>
        <v>0</v>
      </c>
      <c r="E69" s="2"/>
    </row>
    <row r="70" spans="4:5" x14ac:dyDescent="0.2">
      <c r="D70" s="8" t="b">
        <f>IF(D53,IF(D46,D46*Beitragssätze!C7,B48*Beitragssätze!C7))</f>
        <v>0</v>
      </c>
      <c r="E70" s="2"/>
    </row>
    <row r="71" spans="4:5" x14ac:dyDescent="0.2">
      <c r="D71" s="8">
        <f>IF(D46,(IF(D53=TRUE,0,D46*Beitragssätze!C7+C60)),IF(D53=TRUE,0,IF(B48=0,0,B48*Beitragssätze!C7+C60)))</f>
        <v>0</v>
      </c>
      <c r="E71" s="2"/>
    </row>
    <row r="72" spans="4:5" x14ac:dyDescent="0.2">
      <c r="D72" s="193">
        <f>IF(D46,IF(D55,0,D46*Beitragssätze!C8),IF(D55,0,B48*Beitragssätze!C8))</f>
        <v>0</v>
      </c>
      <c r="E72" s="2"/>
    </row>
    <row r="73" spans="4:5" x14ac:dyDescent="0.2">
      <c r="D73" s="193">
        <f>IF(D46,IF(D58,0,D46*Beitragssätze!C11),IF(D58,0,B48*Beitragssätze!C11))</f>
        <v>0</v>
      </c>
      <c r="E73" s="2"/>
    </row>
    <row r="74" spans="4:5" x14ac:dyDescent="0.2">
      <c r="D74" s="193">
        <f>IF(D46,IF(D56,0,D46*Beitragssätze!C9),IF(D56,0,B48*Beitragssätze!C9))</f>
        <v>0</v>
      </c>
      <c r="E74" s="2"/>
    </row>
    <row r="75" spans="4:5" x14ac:dyDescent="0.2">
      <c r="D75" s="193">
        <f>IF(D46,IF(D57,0,D46*Beitragssätze!C10),IF(D57,0,B48*Beitragssätze!C10))</f>
        <v>0</v>
      </c>
      <c r="E75" s="2"/>
    </row>
    <row r="76" spans="4:5" x14ac:dyDescent="0.2">
      <c r="D76" s="194">
        <f>Beitragssätze!B14</f>
        <v>175</v>
      </c>
      <c r="E76" s="2"/>
    </row>
    <row r="77" spans="4:5" x14ac:dyDescent="0.2">
      <c r="D77" s="195">
        <f>Beitragssätze!B15</f>
        <v>3.6000000000000004E-2</v>
      </c>
      <c r="E77" s="2"/>
    </row>
    <row r="78" spans="4:5" x14ac:dyDescent="0.2">
      <c r="D78" s="8"/>
    </row>
    <row r="79" spans="4:5" x14ac:dyDescent="0.2">
      <c r="D79" s="8"/>
    </row>
  </sheetData>
  <sheetProtection sheet="1" objects="1" scenarios="1"/>
  <dataValidations count="1">
    <dataValidation type="list" allowBlank="1" showInputMessage="1" showErrorMessage="1" error="Bitte nur ein X eintragen, oder das Feld leer lassen." sqref="B16:B21" xr:uid="{B20668EE-C550-456A-B1ED-E6E60CD53FCD}">
      <formula1>$D$16:$D$17</formula1>
    </dataValidation>
  </dataValidations>
  <printOptions horizontalCentered="1" verticalCentered="1"/>
  <pageMargins left="0.7" right="0.7" top="0.75" bottom="0.75" header="0.3" footer="0.3"/>
  <pageSetup paperSize="9" scale="90" firstPageNumber="0" orientation="landscape" r:id="rId1"/>
  <headerFooter alignWithMargins="0"/>
  <drawing r:id="rId2"/>
  <legacyDrawing r:id="rId3"/>
  <tableParts count="4">
    <tablePart r:id="rId4"/>
    <tablePart r:id="rId5"/>
    <tablePart r:id="rId6"/>
    <tablePart r:id="rId7"/>
  </tableParts>
  <extLst>
    <ext xmlns:x14="http://schemas.microsoft.com/office/spreadsheetml/2009/9/main" uri="{CCE6A557-97BC-4b89-ADB6-D9C93CAAB3DF}">
      <x14:dataValidations xmlns:xm="http://schemas.microsoft.com/office/excel/2006/main" count="1">
        <x14:dataValidation type="list" allowBlank="1" showInputMessage="1" showErrorMessage="1" error="Wählen Sie bitte einen Eintrag aus der Liste aus." xr:uid="{AF345471-7AB8-4782-8981-F3E8080C9BC9}">
          <x14:formula1>
            <xm:f>Beitragssätze!$A$18:$A$28</xm:f>
          </x14:formula1>
          <xm:sqref>B8</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4">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8" width="11.42578125" style="2" customWidth="1"/>
    <col min="9" max="16384" width="11.42578125" style="2"/>
  </cols>
  <sheetData>
    <row r="1" spans="1:4" ht="20.100000000000001" customHeight="1" x14ac:dyDescent="0.2">
      <c r="A1" s="78" t="s">
        <v>146</v>
      </c>
      <c r="B1" s="23"/>
    </row>
    <row r="2" spans="1:4" ht="30" customHeight="1" x14ac:dyDescent="0.2">
      <c r="A2" s="79" t="s">
        <v>155</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74</v>
      </c>
      <c r="B7" s="134"/>
      <c r="C7" s="81"/>
    </row>
    <row r="8" spans="1:4" ht="20.100000000000001" customHeight="1" x14ac:dyDescent="0.2">
      <c r="A8" s="80" t="s">
        <v>75</v>
      </c>
      <c r="B8" s="135"/>
    </row>
    <row r="9" spans="1:4" ht="20.100000000000001" customHeight="1" x14ac:dyDescent="0.2">
      <c r="A9" s="80" t="s">
        <v>76</v>
      </c>
      <c r="B9" s="134"/>
    </row>
    <row r="10" spans="1:4" ht="20.100000000000001" customHeight="1" x14ac:dyDescent="0.2">
      <c r="A10" s="239" t="s">
        <v>182</v>
      </c>
      <c r="B10" s="136">
        <v>0</v>
      </c>
    </row>
    <row r="11" spans="1:4" ht="30" customHeight="1" x14ac:dyDescent="0.2">
      <c r="A11" s="82" t="s">
        <v>71</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4" ht="20.100000000000001" customHeight="1" x14ac:dyDescent="0.2">
      <c r="A17" s="236" t="s">
        <v>180</v>
      </c>
      <c r="B17" s="238" t="str">
        <f>IF('Minijob 1'!B20="","",'Minijob 1'!B20)</f>
        <v/>
      </c>
    </row>
    <row r="18" spans="1:4" ht="20.100000000000001" customHeight="1" x14ac:dyDescent="0.2">
      <c r="A18" s="237" t="s">
        <v>181</v>
      </c>
      <c r="B18" s="76"/>
    </row>
    <row r="19" spans="1:4" ht="30" customHeight="1" x14ac:dyDescent="0.2">
      <c r="A19" s="79" t="s">
        <v>72</v>
      </c>
      <c r="B19" s="85"/>
      <c r="C19" s="23"/>
    </row>
    <row r="20" spans="1:4" ht="20.100000000000001" customHeight="1" x14ac:dyDescent="0.2">
      <c r="A20" s="209" t="s">
        <v>45</v>
      </c>
      <c r="B20" s="211" t="s">
        <v>37</v>
      </c>
      <c r="C20" s="210" t="s">
        <v>40</v>
      </c>
    </row>
    <row r="21" spans="1:4" ht="20.100000000000001" customHeight="1" x14ac:dyDescent="0.2">
      <c r="A21" s="84" t="s">
        <v>46</v>
      </c>
      <c r="B21" s="127">
        <f>Beitragssätze!C5*100</f>
        <v>13</v>
      </c>
      <c r="C21" s="129">
        <f t="shared" ref="C21:C29" si="0">C49</f>
        <v>0</v>
      </c>
    </row>
    <row r="22" spans="1:4" ht="20.100000000000001" customHeight="1" x14ac:dyDescent="0.2">
      <c r="A22" s="84" t="s">
        <v>47</v>
      </c>
      <c r="B22" s="127">
        <f>Beitragssätze!C6*100</f>
        <v>18.600000000000001</v>
      </c>
      <c r="C22" s="129">
        <f>C50</f>
        <v>0</v>
      </c>
    </row>
    <row r="23" spans="1:4" ht="20.100000000000001" customHeight="1" x14ac:dyDescent="0.2">
      <c r="A23" s="84" t="s">
        <v>48</v>
      </c>
      <c r="B23" s="127">
        <f>Beitragssätze!C7*100</f>
        <v>15</v>
      </c>
      <c r="C23" s="129">
        <f>C51</f>
        <v>0</v>
      </c>
    </row>
    <row r="24" spans="1:4" ht="20.100000000000001" customHeight="1" x14ac:dyDescent="0.2">
      <c r="A24" s="84" t="s">
        <v>57</v>
      </c>
      <c r="B24" s="127">
        <f>Beitragssätze!C8*100</f>
        <v>1.0999999999999999</v>
      </c>
      <c r="C24" s="129">
        <f t="shared" si="0"/>
        <v>0</v>
      </c>
    </row>
    <row r="25" spans="1:4" ht="20.100000000000001" customHeight="1" x14ac:dyDescent="0.2">
      <c r="A25" s="84" t="s">
        <v>49</v>
      </c>
      <c r="B25" s="127">
        <f>Beitragssätze!C9*100</f>
        <v>0.22</v>
      </c>
      <c r="C25" s="129">
        <f t="shared" si="0"/>
        <v>0</v>
      </c>
    </row>
    <row r="26" spans="1:4" ht="20.100000000000001" customHeight="1" x14ac:dyDescent="0.2">
      <c r="A26" s="84" t="s">
        <v>50</v>
      </c>
      <c r="B26" s="127">
        <f>Beitragssätze!C10*100</f>
        <v>0.15</v>
      </c>
      <c r="C26" s="129">
        <f t="shared" si="0"/>
        <v>0</v>
      </c>
    </row>
    <row r="27" spans="1:4" ht="20.100000000000001" customHeight="1" thickBot="1" x14ac:dyDescent="0.25">
      <c r="A27" s="86" t="s">
        <v>58</v>
      </c>
      <c r="B27" s="128">
        <f>Beitragssätze!C11*100</f>
        <v>2</v>
      </c>
      <c r="C27" s="130">
        <f t="shared" si="0"/>
        <v>0</v>
      </c>
    </row>
    <row r="28" spans="1:4" ht="20.100000000000001" customHeight="1" x14ac:dyDescent="0.2">
      <c r="A28" s="137" t="s">
        <v>39</v>
      </c>
      <c r="B28" s="138"/>
      <c r="C28" s="131">
        <f t="shared" si="0"/>
        <v>0</v>
      </c>
    </row>
    <row r="29" spans="1:4" ht="20.100000000000001" customHeight="1" x14ac:dyDescent="0.2">
      <c r="A29" s="147" t="s">
        <v>171</v>
      </c>
      <c r="B29" s="148"/>
      <c r="C29" s="132">
        <f t="shared" si="0"/>
        <v>0</v>
      </c>
    </row>
    <row r="30" spans="1:4" ht="30" customHeight="1" x14ac:dyDescent="0.2">
      <c r="A30" s="79" t="s">
        <v>73</v>
      </c>
      <c r="B30" s="8"/>
      <c r="C30" s="8"/>
      <c r="D30" s="8"/>
    </row>
    <row r="31" spans="1:4" ht="54.95" customHeight="1" x14ac:dyDescent="0.2">
      <c r="A31" s="172" t="str">
        <f>Beitragssätze!A30</f>
        <v>Minijob-Rechner (Excel) Version 1.2 barrierefrei (Stand 5. Mai 2025)</v>
      </c>
      <c r="B31" s="173"/>
      <c r="C31" s="174"/>
      <c r="D31" s="170"/>
    </row>
    <row r="32" spans="1:4" ht="24" thickBot="1" x14ac:dyDescent="0.4">
      <c r="A32" s="120" t="s">
        <v>168</v>
      </c>
      <c r="B32" s="93"/>
      <c r="C32" s="94"/>
      <c r="D32" s="170"/>
    </row>
    <row r="33" spans="1:4" ht="30" customHeight="1" x14ac:dyDescent="0.2">
      <c r="A33" s="95" t="s">
        <v>21</v>
      </c>
      <c r="B33" s="93"/>
      <c r="C33" s="94"/>
      <c r="D33" s="170"/>
    </row>
    <row r="34" spans="1:4" x14ac:dyDescent="0.2">
      <c r="A34" s="96"/>
      <c r="B34" s="93"/>
      <c r="C34" s="94"/>
      <c r="D34" s="93"/>
    </row>
    <row r="35" spans="1:4" x14ac:dyDescent="0.2">
      <c r="A35" s="97" t="s">
        <v>17</v>
      </c>
      <c r="B35" s="221" t="str">
        <f>'Minijob 1'!B38</f>
        <v/>
      </c>
      <c r="C35" s="222"/>
      <c r="D35" s="176"/>
    </row>
    <row r="36" spans="1:4" x14ac:dyDescent="0.2">
      <c r="A36" s="96"/>
      <c r="B36" s="93"/>
      <c r="C36" s="94"/>
      <c r="D36" s="88"/>
    </row>
    <row r="37" spans="1:4" ht="12.75" customHeight="1" x14ac:dyDescent="0.2">
      <c r="A37" s="97" t="s">
        <v>22</v>
      </c>
      <c r="B37" s="223" t="str">
        <f>IF(B7="","",B7)</f>
        <v/>
      </c>
      <c r="C37" s="217"/>
      <c r="D37" s="99"/>
    </row>
    <row r="38" spans="1:4" x14ac:dyDescent="0.2">
      <c r="A38" s="96"/>
      <c r="B38" s="93"/>
      <c r="C38" s="94"/>
      <c r="D38" s="93"/>
    </row>
    <row r="39" spans="1:4" x14ac:dyDescent="0.2">
      <c r="A39" s="97" t="s">
        <v>170</v>
      </c>
      <c r="B39" s="224" t="str">
        <f>IF(B8="","",B8)</f>
        <v/>
      </c>
      <c r="C39" s="100"/>
      <c r="D39" s="8"/>
    </row>
    <row r="40" spans="1:4" x14ac:dyDescent="0.2">
      <c r="A40" s="96"/>
      <c r="B40" s="93"/>
      <c r="C40" s="100"/>
      <c r="D40" s="8"/>
    </row>
    <row r="41" spans="1:4" x14ac:dyDescent="0.2">
      <c r="A41" s="101" t="s">
        <v>24</v>
      </c>
      <c r="B41" s="225" t="str">
        <f>IF(B9="","",B9)</f>
        <v/>
      </c>
      <c r="C41" s="100"/>
      <c r="D41" s="8"/>
    </row>
    <row r="42" spans="1:4" x14ac:dyDescent="0.2">
      <c r="A42" s="177"/>
      <c r="B42" s="93"/>
      <c r="C42" s="100"/>
      <c r="D42" s="106"/>
    </row>
    <row r="43" spans="1:4" x14ac:dyDescent="0.2">
      <c r="A43" s="97" t="s">
        <v>25</v>
      </c>
      <c r="B43" s="225" t="str">
        <f>IF(B4="","",B4)</f>
        <v/>
      </c>
      <c r="C43" s="100"/>
      <c r="D43" s="171"/>
    </row>
    <row r="44" spans="1:4" x14ac:dyDescent="0.2">
      <c r="A44" s="102"/>
      <c r="B44" s="178"/>
      <c r="C44" s="100"/>
      <c r="D44" s="106"/>
    </row>
    <row r="45" spans="1:4" x14ac:dyDescent="0.2">
      <c r="A45" s="108" t="s">
        <v>26</v>
      </c>
      <c r="B45" s="218">
        <f>B10</f>
        <v>0</v>
      </c>
      <c r="C45" s="100"/>
      <c r="D45" s="8"/>
    </row>
    <row r="46" spans="1:4" ht="30" customHeight="1" x14ac:dyDescent="0.2">
      <c r="A46" s="95" t="s">
        <v>23</v>
      </c>
      <c r="B46" s="93"/>
      <c r="C46" s="94"/>
      <c r="D46" s="93"/>
    </row>
    <row r="47" spans="1:4" ht="24.95" customHeight="1" x14ac:dyDescent="0.2">
      <c r="A47" s="165" t="str">
        <f>Beitragssätze!A2</f>
        <v>Der gewählte Zeitraum, für den die Berechnung gültig ist: ab Januar 2025</v>
      </c>
      <c r="B47" s="166"/>
      <c r="C47" s="100"/>
      <c r="D47" s="93"/>
    </row>
    <row r="48" spans="1:4" ht="20.100000000000001" customHeight="1" x14ac:dyDescent="0.2">
      <c r="A48" s="202" t="s">
        <v>38</v>
      </c>
      <c r="B48" s="203" t="s">
        <v>37</v>
      </c>
      <c r="C48" s="202" t="s">
        <v>40</v>
      </c>
      <c r="D48" s="112"/>
    </row>
    <row r="49" spans="1:7" ht="20.100000000000001" customHeight="1" x14ac:dyDescent="0.2">
      <c r="A49" s="53" t="s">
        <v>46</v>
      </c>
      <c r="B49" s="54">
        <f>Beitragssätze!C5*100</f>
        <v>13</v>
      </c>
      <c r="C49" s="153">
        <f>ROUND(D66,2)</f>
        <v>0</v>
      </c>
      <c r="D49" s="8" t="b">
        <f>IF(B13="X",TRUE,FALSE)</f>
        <v>0</v>
      </c>
    </row>
    <row r="50" spans="1:7" ht="20.100000000000001" customHeight="1" x14ac:dyDescent="0.2">
      <c r="A50" s="53" t="s">
        <v>47</v>
      </c>
      <c r="B50" s="54">
        <f>Beitragssätze!C6*100</f>
        <v>18.600000000000001</v>
      </c>
      <c r="C50" s="153">
        <f>ROUND(D68,2)</f>
        <v>0</v>
      </c>
      <c r="D50" s="8" t="b">
        <f>IF(B14="X",TRUE,FALSE)</f>
        <v>0</v>
      </c>
    </row>
    <row r="51" spans="1:7" ht="20.100000000000001" customHeight="1" x14ac:dyDescent="0.2">
      <c r="A51" s="53" t="s">
        <v>48</v>
      </c>
      <c r="B51" s="54">
        <f>Beitragssätze!C7*100</f>
        <v>15</v>
      </c>
      <c r="C51" s="153">
        <f>ROUND(D67,2)</f>
        <v>0</v>
      </c>
      <c r="D51" s="8" t="b">
        <f>IF(B15="X",TRUE,FALSE)</f>
        <v>0</v>
      </c>
      <c r="F51" s="8"/>
    </row>
    <row r="52" spans="1:7" ht="20.100000000000001" customHeight="1" x14ac:dyDescent="0.2">
      <c r="A52" s="53" t="s">
        <v>57</v>
      </c>
      <c r="B52" s="54">
        <f>Beitragssätze!C8*100</f>
        <v>1.0999999999999999</v>
      </c>
      <c r="C52" s="153">
        <f>ROUND(D69,2)</f>
        <v>0</v>
      </c>
      <c r="D52" s="8" t="b">
        <f>IF(B16="X",TRUE,FALSE)</f>
        <v>0</v>
      </c>
      <c r="F52" s="8"/>
    </row>
    <row r="53" spans="1:7" ht="20.100000000000001" customHeight="1" x14ac:dyDescent="0.2">
      <c r="A53" s="53" t="s">
        <v>49</v>
      </c>
      <c r="B53" s="54">
        <f>Beitragssätze!C9*100</f>
        <v>0.22</v>
      </c>
      <c r="C53" s="153">
        <f>ROUND(D71,2)</f>
        <v>0</v>
      </c>
      <c r="D53" s="8" t="b">
        <f>FALSE</f>
        <v>0</v>
      </c>
      <c r="F53" s="8"/>
    </row>
    <row r="54" spans="1:7" ht="20.100000000000001" customHeight="1" x14ac:dyDescent="0.2">
      <c r="A54" s="53" t="s">
        <v>50</v>
      </c>
      <c r="B54" s="54">
        <f>Beitragssätze!C10*100</f>
        <v>0.15</v>
      </c>
      <c r="C54" s="153">
        <f>ROUND(D72,2)</f>
        <v>0</v>
      </c>
      <c r="D54" s="8" t="b">
        <f t="shared" ref="D54:D56" si="1">IF(B17="X",TRUE,FALSE)</f>
        <v>0</v>
      </c>
      <c r="F54" s="8"/>
    </row>
    <row r="55" spans="1:7" ht="20.100000000000001" customHeight="1" thickBot="1" x14ac:dyDescent="0.25">
      <c r="A55" s="55" t="s">
        <v>58</v>
      </c>
      <c r="B55" s="56">
        <f>Beitragssätze!C11*100</f>
        <v>2</v>
      </c>
      <c r="C55" s="154">
        <f>TRUNC(D70,2)</f>
        <v>0</v>
      </c>
      <c r="D55" s="8" t="b">
        <f t="shared" si="1"/>
        <v>0</v>
      </c>
      <c r="F55" s="8"/>
    </row>
    <row r="56" spans="1:7" ht="20.100000000000001" customHeight="1" x14ac:dyDescent="0.2">
      <c r="A56" s="68" t="s">
        <v>39</v>
      </c>
      <c r="B56" s="57"/>
      <c r="C56" s="155">
        <f>SUM(C49:C55)</f>
        <v>0</v>
      </c>
      <c r="D56" s="8" t="b">
        <f t="shared" si="1"/>
        <v>0</v>
      </c>
      <c r="F56" s="8"/>
    </row>
    <row r="57" spans="1:7" ht="20.100000000000001" customHeight="1" x14ac:dyDescent="0.2">
      <c r="A57" s="58" t="s">
        <v>171</v>
      </c>
      <c r="B57" s="59"/>
      <c r="C57" s="153">
        <f>IF(D63=FALSE,0,D63)</f>
        <v>0</v>
      </c>
      <c r="D57" s="79"/>
    </row>
    <row r="58" spans="1:7" ht="20.100000000000001" customHeight="1" x14ac:dyDescent="0.2">
      <c r="A58" s="139" t="s">
        <v>169</v>
      </c>
      <c r="B58" s="113"/>
      <c r="C58" s="114"/>
      <c r="D58" s="93"/>
    </row>
    <row r="59" spans="1:7" x14ac:dyDescent="0.2">
      <c r="A59" s="8"/>
      <c r="D59" s="8"/>
    </row>
    <row r="60" spans="1:7" x14ac:dyDescent="0.2">
      <c r="A60" s="8"/>
      <c r="D60" s="8"/>
    </row>
    <row r="61" spans="1:7" x14ac:dyDescent="0.2">
      <c r="A61" s="8"/>
    </row>
    <row r="62" spans="1:7" x14ac:dyDescent="0.2">
      <c r="A62" s="8"/>
    </row>
    <row r="63" spans="1:7" x14ac:dyDescent="0.2">
      <c r="A63" s="8"/>
      <c r="D63" s="115" t="b">
        <f>IF(D50,0,(IF(D43,(IF(AND(D43,D51=TRUE,D43&lt;D73),IF(D50,0,D43*D74)+(D73-D43)*Beitragssätze!C6,D43*D74)),IF(B45,(IF(AND(B45,D51=TRUE,B45&lt;D73),IF(D50,0,(ROUND(D73*Beitragssätze!C6,2))-(ROUND(B45*Beitragssätze!C7,2))),B45*D74))))))</f>
        <v>0</v>
      </c>
      <c r="F63" s="8"/>
      <c r="G63" s="116"/>
    </row>
    <row r="64" spans="1:7" x14ac:dyDescent="0.2">
      <c r="A64" s="8"/>
    </row>
    <row r="65" spans="1:6" x14ac:dyDescent="0.2">
      <c r="A65" s="8"/>
      <c r="E65" s="115"/>
      <c r="F65" s="8"/>
    </row>
    <row r="66" spans="1:6" x14ac:dyDescent="0.2">
      <c r="A66" s="8"/>
      <c r="D66" s="117">
        <f>IF(D43,IF(D49,0,D43*Beitragssätze!C5),IF(D49,0,B45*Beitragssätze!C5))</f>
        <v>0</v>
      </c>
    </row>
    <row r="67" spans="1:6" x14ac:dyDescent="0.2">
      <c r="A67" s="8"/>
      <c r="D67" s="2" t="b">
        <f>IF(D50,IF(D43,D43*Beitragssätze!C7,B45*Beitragssätze!C7))</f>
        <v>0</v>
      </c>
    </row>
    <row r="68" spans="1:6" x14ac:dyDescent="0.2">
      <c r="A68" s="8"/>
      <c r="D68" s="2">
        <f>IF(D43,(IF(D50=TRUE,0,D43*Beitragssätze!C7+C57)),IF(D50=TRUE,0,IF(B45=0,0,B45*Beitragssätze!C7+C57)))</f>
        <v>0</v>
      </c>
    </row>
    <row r="69" spans="1:6" x14ac:dyDescent="0.2">
      <c r="A69" s="8"/>
      <c r="D69" s="117">
        <f>IF(D43,IF(D52,0,D43*Beitragssätze!C8),IF(D52,0,B45*Beitragssätze!C8))</f>
        <v>0</v>
      </c>
    </row>
    <row r="70" spans="1:6" x14ac:dyDescent="0.2">
      <c r="A70" s="8"/>
      <c r="D70" s="117">
        <f>IF(D43,IF(D55,0,D43*Beitragssätze!C11),IF(D55,0,B45*Beitragssätze!C11))</f>
        <v>0</v>
      </c>
    </row>
    <row r="71" spans="1:6" x14ac:dyDescent="0.2">
      <c r="A71" s="8"/>
      <c r="D71" s="117">
        <f>IF(D43,IF(D53,0,D43*Beitragssätze!C9),IF(D53,0,B45*Beitragssätze!C9))</f>
        <v>0</v>
      </c>
    </row>
    <row r="72" spans="1:6" x14ac:dyDescent="0.2">
      <c r="A72" s="8"/>
      <c r="D72" s="117">
        <f>IF(D43,IF(D54,0,D43*Beitragssätze!C10),IF(D54,0,B45*Beitragssätze!C10))</f>
        <v>0</v>
      </c>
    </row>
    <row r="73" spans="1:6" x14ac:dyDescent="0.2">
      <c r="A73" s="8"/>
      <c r="D73" s="118">
        <f>Beitragssätze!B14</f>
        <v>175</v>
      </c>
    </row>
    <row r="74" spans="1:6" x14ac:dyDescent="0.2">
      <c r="A74" s="8"/>
      <c r="D74" s="119">
        <f>Beitragssätze!B15</f>
        <v>3.6000000000000004E-2</v>
      </c>
    </row>
  </sheetData>
  <sheetProtection sheet="1" objects="1" scenarios="1"/>
  <dataValidations count="2">
    <dataValidation allowBlank="1" showInputMessage="1" showErrorMessage="1" error="Wählen Sie bitte einen Eintrag aus der Liste aus." sqref="B5" xr:uid="{6FF5BB51-25AF-4782-BE19-E585AC24F979}"/>
    <dataValidation type="list" allowBlank="1" showInputMessage="1" showErrorMessage="1" error="Bitte nur ein X eintragen, oder das Feld leer lassen." sqref="B13:B15 B18" xr:uid="{7D2D9660-44F0-4162-8467-13C29AB993E7}">
      <formula1>$D$13:$D$14</formula1>
    </dataValidation>
  </dataValidations>
  <printOptions horizontalCentered="1" verticalCentered="1"/>
  <pageMargins left="0.7" right="0.7" top="0.75" bottom="0.75" header="0.3" footer="0.3"/>
  <pageSetup paperSize="9" scale="90"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25">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8" width="11.42578125" style="2" customWidth="1"/>
    <col min="9" max="16384" width="11.42578125" style="2"/>
  </cols>
  <sheetData>
    <row r="1" spans="1:4" ht="20.100000000000001" customHeight="1" x14ac:dyDescent="0.2">
      <c r="A1" s="78" t="s">
        <v>147</v>
      </c>
      <c r="B1" s="23"/>
    </row>
    <row r="2" spans="1:4" ht="30" customHeight="1" x14ac:dyDescent="0.2">
      <c r="A2" s="79" t="s">
        <v>156</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83</v>
      </c>
      <c r="B7" s="134"/>
      <c r="C7" s="81"/>
    </row>
    <row r="8" spans="1:4" ht="20.100000000000001" customHeight="1" x14ac:dyDescent="0.2">
      <c r="A8" s="80" t="s">
        <v>84</v>
      </c>
      <c r="B8" s="135"/>
    </row>
    <row r="9" spans="1:4" ht="20.100000000000001" customHeight="1" x14ac:dyDescent="0.2">
      <c r="A9" s="80" t="s">
        <v>85</v>
      </c>
      <c r="B9" s="134"/>
    </row>
    <row r="10" spans="1:4" ht="20.100000000000001" customHeight="1" x14ac:dyDescent="0.2">
      <c r="A10" s="239" t="s">
        <v>183</v>
      </c>
      <c r="B10" s="136">
        <v>0</v>
      </c>
    </row>
    <row r="11" spans="1:4" ht="30" customHeight="1" x14ac:dyDescent="0.2">
      <c r="A11" s="82" t="s">
        <v>77</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4" ht="20.100000000000001" customHeight="1" x14ac:dyDescent="0.2">
      <c r="A17" s="236" t="s">
        <v>180</v>
      </c>
      <c r="B17" s="238" t="str">
        <f>IF('Minijob 1'!B20="","",'Minijob 1'!B20)</f>
        <v/>
      </c>
    </row>
    <row r="18" spans="1:4" ht="20.100000000000001" customHeight="1" x14ac:dyDescent="0.2">
      <c r="A18" s="237" t="s">
        <v>181</v>
      </c>
      <c r="B18" s="76"/>
    </row>
    <row r="19" spans="1:4" ht="30" customHeight="1" x14ac:dyDescent="0.2">
      <c r="A19" s="79" t="s">
        <v>78</v>
      </c>
      <c r="B19" s="85"/>
      <c r="C19" s="23"/>
    </row>
    <row r="20" spans="1:4" ht="20.100000000000001" customHeight="1" x14ac:dyDescent="0.2">
      <c r="A20" s="209" t="s">
        <v>45</v>
      </c>
      <c r="B20" s="211" t="s">
        <v>37</v>
      </c>
      <c r="C20" s="210" t="s">
        <v>40</v>
      </c>
    </row>
    <row r="21" spans="1:4" ht="20.100000000000001" customHeight="1" x14ac:dyDescent="0.2">
      <c r="A21" s="84" t="s">
        <v>46</v>
      </c>
      <c r="B21" s="127">
        <f>Beitragssätze!C5*100</f>
        <v>13</v>
      </c>
      <c r="C21" s="129">
        <f t="shared" ref="C21:C29" si="0">C49</f>
        <v>0</v>
      </c>
    </row>
    <row r="22" spans="1:4" ht="20.100000000000001" customHeight="1" x14ac:dyDescent="0.2">
      <c r="A22" s="84" t="s">
        <v>47</v>
      </c>
      <c r="B22" s="127">
        <f>Beitragssätze!C6*100</f>
        <v>18.600000000000001</v>
      </c>
      <c r="C22" s="129">
        <f t="shared" si="0"/>
        <v>0</v>
      </c>
    </row>
    <row r="23" spans="1:4" ht="20.100000000000001" customHeight="1" x14ac:dyDescent="0.2">
      <c r="A23" s="84" t="s">
        <v>48</v>
      </c>
      <c r="B23" s="127">
        <f>Beitragssätze!C7*100</f>
        <v>15</v>
      </c>
      <c r="C23" s="129">
        <f t="shared" si="0"/>
        <v>0</v>
      </c>
    </row>
    <row r="24" spans="1:4" ht="20.100000000000001" customHeight="1" x14ac:dyDescent="0.2">
      <c r="A24" s="84" t="s">
        <v>57</v>
      </c>
      <c r="B24" s="127">
        <f>Beitragssätze!C8*100</f>
        <v>1.0999999999999999</v>
      </c>
      <c r="C24" s="129">
        <f t="shared" si="0"/>
        <v>0</v>
      </c>
    </row>
    <row r="25" spans="1:4" ht="20.100000000000001" customHeight="1" x14ac:dyDescent="0.2">
      <c r="A25" s="84" t="s">
        <v>49</v>
      </c>
      <c r="B25" s="127">
        <f>Beitragssätze!C9*100</f>
        <v>0.22</v>
      </c>
      <c r="C25" s="129">
        <f t="shared" si="0"/>
        <v>0</v>
      </c>
    </row>
    <row r="26" spans="1:4" ht="20.100000000000001" customHeight="1" x14ac:dyDescent="0.2">
      <c r="A26" s="84" t="s">
        <v>50</v>
      </c>
      <c r="B26" s="127">
        <f>Beitragssätze!C10*100</f>
        <v>0.15</v>
      </c>
      <c r="C26" s="129">
        <f t="shared" si="0"/>
        <v>0</v>
      </c>
    </row>
    <row r="27" spans="1:4" ht="20.100000000000001" customHeight="1" thickBot="1" x14ac:dyDescent="0.25">
      <c r="A27" s="86" t="s">
        <v>58</v>
      </c>
      <c r="B27" s="128">
        <f>Beitragssätze!C11*100</f>
        <v>2</v>
      </c>
      <c r="C27" s="130">
        <f t="shared" si="0"/>
        <v>0</v>
      </c>
    </row>
    <row r="28" spans="1:4" ht="20.100000000000001" customHeight="1" x14ac:dyDescent="0.2">
      <c r="A28" s="137" t="s">
        <v>39</v>
      </c>
      <c r="B28" s="138"/>
      <c r="C28" s="131">
        <f t="shared" si="0"/>
        <v>0</v>
      </c>
    </row>
    <row r="29" spans="1:4" ht="20.100000000000001" customHeight="1" x14ac:dyDescent="0.2">
      <c r="A29" s="147" t="s">
        <v>171</v>
      </c>
      <c r="B29" s="148"/>
      <c r="C29" s="132">
        <f t="shared" si="0"/>
        <v>0</v>
      </c>
    </row>
    <row r="30" spans="1:4" ht="30" customHeight="1" x14ac:dyDescent="0.2">
      <c r="A30" s="79" t="s">
        <v>79</v>
      </c>
      <c r="B30" s="8"/>
      <c r="C30" s="8"/>
      <c r="D30" s="8"/>
    </row>
    <row r="31" spans="1:4" ht="54.95" customHeight="1" x14ac:dyDescent="0.2">
      <c r="A31" s="172" t="str">
        <f>Beitragssätze!A30</f>
        <v>Minijob-Rechner (Excel) Version 1.2 barrierefrei (Stand 5. Mai 2025)</v>
      </c>
      <c r="B31" s="173"/>
      <c r="C31" s="174"/>
      <c r="D31" s="170"/>
    </row>
    <row r="32" spans="1:4" ht="24" thickBot="1" x14ac:dyDescent="0.4">
      <c r="A32" s="120" t="s">
        <v>167</v>
      </c>
      <c r="B32" s="93"/>
      <c r="C32" s="94"/>
      <c r="D32" s="170"/>
    </row>
    <row r="33" spans="1:4" ht="30" customHeight="1" x14ac:dyDescent="0.2">
      <c r="A33" s="95" t="s">
        <v>21</v>
      </c>
      <c r="B33" s="93"/>
      <c r="C33" s="94"/>
      <c r="D33" s="170"/>
    </row>
    <row r="34" spans="1:4" x14ac:dyDescent="0.2">
      <c r="A34" s="96"/>
      <c r="B34" s="93"/>
      <c r="C34" s="94"/>
      <c r="D34" s="93"/>
    </row>
    <row r="35" spans="1:4" x14ac:dyDescent="0.2">
      <c r="A35" s="97" t="s">
        <v>17</v>
      </c>
      <c r="B35" s="221" t="str">
        <f>'Minijob 1'!B38</f>
        <v/>
      </c>
      <c r="C35" s="216"/>
      <c r="D35" s="156"/>
    </row>
    <row r="36" spans="1:4" x14ac:dyDescent="0.2">
      <c r="A36" s="96"/>
      <c r="B36" s="93"/>
      <c r="C36" s="94"/>
      <c r="D36" s="88"/>
    </row>
    <row r="37" spans="1:4" ht="12.75" customHeight="1" x14ac:dyDescent="0.2">
      <c r="A37" s="97" t="s">
        <v>22</v>
      </c>
      <c r="B37" s="223" t="str">
        <f>IF(B7="","",B7)</f>
        <v/>
      </c>
      <c r="C37" s="217"/>
      <c r="D37" s="99"/>
    </row>
    <row r="38" spans="1:4" x14ac:dyDescent="0.2">
      <c r="A38" s="96"/>
      <c r="B38" s="93"/>
      <c r="C38" s="94"/>
      <c r="D38" s="93"/>
    </row>
    <row r="39" spans="1:4" x14ac:dyDescent="0.2">
      <c r="A39" s="97" t="s">
        <v>170</v>
      </c>
      <c r="B39" s="224" t="str">
        <f>IF(B8="","",B8)</f>
        <v/>
      </c>
      <c r="C39" s="100"/>
      <c r="D39" s="8"/>
    </row>
    <row r="40" spans="1:4" x14ac:dyDescent="0.2">
      <c r="A40" s="96"/>
      <c r="B40" s="93"/>
      <c r="C40" s="168"/>
      <c r="D40" s="93"/>
    </row>
    <row r="41" spans="1:4" x14ac:dyDescent="0.2">
      <c r="A41" s="101" t="s">
        <v>24</v>
      </c>
      <c r="B41" s="225" t="str">
        <f>IF(B9="","",B9)</f>
        <v/>
      </c>
      <c r="C41" s="100"/>
      <c r="D41" s="8"/>
    </row>
    <row r="42" spans="1:4" x14ac:dyDescent="0.2">
      <c r="A42" s="102"/>
      <c r="B42" s="106"/>
      <c r="C42" s="107"/>
      <c r="D42" s="106"/>
    </row>
    <row r="43" spans="1:4" x14ac:dyDescent="0.2">
      <c r="A43" s="97" t="s">
        <v>25</v>
      </c>
      <c r="B43" s="225" t="str">
        <f>IF(B4="","",B4)</f>
        <v/>
      </c>
      <c r="C43" s="104"/>
      <c r="D43" s="171"/>
    </row>
    <row r="44" spans="1:4" x14ac:dyDescent="0.2">
      <c r="A44" s="102"/>
      <c r="B44" s="106"/>
      <c r="C44" s="107"/>
      <c r="D44" s="106"/>
    </row>
    <row r="45" spans="1:4" x14ac:dyDescent="0.2">
      <c r="A45" s="108" t="s">
        <v>26</v>
      </c>
      <c r="B45" s="218">
        <f>B10</f>
        <v>0</v>
      </c>
      <c r="C45" s="100"/>
      <c r="D45" s="8"/>
    </row>
    <row r="46" spans="1:4" ht="30" customHeight="1" x14ac:dyDescent="0.2">
      <c r="A46" s="95" t="s">
        <v>23</v>
      </c>
      <c r="B46" s="93"/>
      <c r="C46" s="94"/>
      <c r="D46" s="93"/>
    </row>
    <row r="47" spans="1:4" ht="24.95" customHeight="1" x14ac:dyDescent="0.2">
      <c r="A47" s="165" t="str">
        <f>Beitragssätze!A2</f>
        <v>Der gewählte Zeitraum, für den die Berechnung gültig ist: ab Januar 2025</v>
      </c>
      <c r="B47" s="166"/>
      <c r="C47" s="100"/>
      <c r="D47" s="93"/>
    </row>
    <row r="48" spans="1:4" ht="20.100000000000001" customHeight="1" x14ac:dyDescent="0.2">
      <c r="A48" s="202" t="s">
        <v>38</v>
      </c>
      <c r="B48" s="203" t="s">
        <v>37</v>
      </c>
      <c r="C48" s="203" t="s">
        <v>40</v>
      </c>
    </row>
    <row r="49" spans="1:7" ht="20.100000000000001" customHeight="1" x14ac:dyDescent="0.2">
      <c r="A49" s="53" t="s">
        <v>46</v>
      </c>
      <c r="B49" s="54">
        <f>Beitragssätze!C5*100</f>
        <v>13</v>
      </c>
      <c r="C49" s="153">
        <f>ROUND(D66,2)</f>
        <v>0</v>
      </c>
      <c r="D49" s="2" t="b">
        <f>IF(B13="X",TRUE,FALSE)</f>
        <v>0</v>
      </c>
    </row>
    <row r="50" spans="1:7" ht="20.100000000000001" customHeight="1" x14ac:dyDescent="0.2">
      <c r="A50" s="53" t="s">
        <v>47</v>
      </c>
      <c r="B50" s="54">
        <f>Beitragssätze!C6*100</f>
        <v>18.600000000000001</v>
      </c>
      <c r="C50" s="153">
        <f>ROUND(D68,2)</f>
        <v>0</v>
      </c>
      <c r="D50" s="2" t="b">
        <f>IF(B14="X",TRUE,FALSE)</f>
        <v>0</v>
      </c>
    </row>
    <row r="51" spans="1:7" ht="20.100000000000001" customHeight="1" x14ac:dyDescent="0.2">
      <c r="A51" s="53" t="s">
        <v>48</v>
      </c>
      <c r="B51" s="54">
        <f>Beitragssätze!C7*100</f>
        <v>15</v>
      </c>
      <c r="C51" s="153">
        <f>ROUND(D67,2)</f>
        <v>0</v>
      </c>
      <c r="D51" s="2" t="b">
        <f>IF(B15="X",TRUE,FALSE)</f>
        <v>0</v>
      </c>
      <c r="F51" s="8"/>
    </row>
    <row r="52" spans="1:7" ht="20.100000000000001" customHeight="1" x14ac:dyDescent="0.2">
      <c r="A52" s="53" t="s">
        <v>57</v>
      </c>
      <c r="B52" s="54">
        <f>Beitragssätze!C8*100</f>
        <v>1.0999999999999999</v>
      </c>
      <c r="C52" s="153">
        <f>ROUND(D69,2)</f>
        <v>0</v>
      </c>
      <c r="D52" s="2" t="b">
        <f>IF(B16="X",TRUE,FALSE)</f>
        <v>0</v>
      </c>
      <c r="F52" s="8"/>
    </row>
    <row r="53" spans="1:7" ht="20.100000000000001" customHeight="1" x14ac:dyDescent="0.2">
      <c r="A53" s="53" t="s">
        <v>49</v>
      </c>
      <c r="B53" s="54">
        <f>Beitragssätze!C9*100</f>
        <v>0.22</v>
      </c>
      <c r="C53" s="153">
        <f>ROUND(D71,2)</f>
        <v>0</v>
      </c>
      <c r="D53" s="2" t="b">
        <f>FALSE</f>
        <v>0</v>
      </c>
      <c r="F53" s="8"/>
    </row>
    <row r="54" spans="1:7" ht="20.100000000000001" customHeight="1" x14ac:dyDescent="0.2">
      <c r="A54" s="53" t="s">
        <v>50</v>
      </c>
      <c r="B54" s="54">
        <f>Beitragssätze!C10*100</f>
        <v>0.15</v>
      </c>
      <c r="C54" s="153">
        <f>ROUND(D72,2)</f>
        <v>0</v>
      </c>
      <c r="D54" s="2" t="b">
        <f t="shared" ref="D54:D56" si="1">IF(B17="X",TRUE,FALSE)</f>
        <v>0</v>
      </c>
      <c r="F54" s="8"/>
    </row>
    <row r="55" spans="1:7" ht="20.100000000000001" customHeight="1" thickBot="1" x14ac:dyDescent="0.25">
      <c r="A55" s="55" t="s">
        <v>58</v>
      </c>
      <c r="B55" s="56">
        <f>Beitragssätze!C11*100</f>
        <v>2</v>
      </c>
      <c r="C55" s="154">
        <f>TRUNC(D70,2)</f>
        <v>0</v>
      </c>
      <c r="D55" s="2" t="b">
        <f t="shared" si="1"/>
        <v>0</v>
      </c>
      <c r="F55" s="8"/>
    </row>
    <row r="56" spans="1:7" ht="20.100000000000001" customHeight="1" x14ac:dyDescent="0.2">
      <c r="A56" s="68" t="s">
        <v>39</v>
      </c>
      <c r="B56" s="167"/>
      <c r="C56" s="155">
        <f>SUM(C49:C55)</f>
        <v>0</v>
      </c>
      <c r="D56" s="2" t="b">
        <f t="shared" si="1"/>
        <v>0</v>
      </c>
      <c r="F56" s="8"/>
    </row>
    <row r="57" spans="1:7" ht="20.100000000000001" customHeight="1" x14ac:dyDescent="0.2">
      <c r="A57" s="58" t="s">
        <v>171</v>
      </c>
      <c r="B57" s="59"/>
      <c r="C57" s="175">
        <f>IF(D63=FALSE,0,D63)</f>
        <v>0</v>
      </c>
    </row>
    <row r="58" spans="1:7" ht="20.100000000000001" customHeight="1" x14ac:dyDescent="0.2">
      <c r="A58" s="139" t="s">
        <v>20</v>
      </c>
      <c r="B58" s="113"/>
      <c r="C58" s="114"/>
    </row>
    <row r="63" spans="1:7" x14ac:dyDescent="0.2">
      <c r="D63" s="115" t="b">
        <f>IF(D50,0,(IF(D43,(IF(AND(D43,D51=TRUE,D43&lt;D73),IF(D50,0,D43*D74)+(D73-D43)*Beitragssätze!C6,D43*D74)),IF(B45,(IF(AND(B45,D51=TRUE,B45&lt;D73),IF(D50,0,(ROUND(D73*Beitragssätze!C6,2))-(ROUND(B45*Beitragssätze!C7,2))),B45*D74))))))</f>
        <v>0</v>
      </c>
      <c r="F63" s="8"/>
      <c r="G63" s="116"/>
    </row>
    <row r="65" spans="4:6" x14ac:dyDescent="0.2">
      <c r="D65" s="115"/>
      <c r="F65" s="8"/>
    </row>
    <row r="66" spans="4:6" x14ac:dyDescent="0.2">
      <c r="D66" s="117">
        <f>IF(D43,IF(D49,0,D43*Beitragssätze!C5),IF(D49,0,B45*Beitragssätze!C5))</f>
        <v>0</v>
      </c>
    </row>
    <row r="67" spans="4:6" x14ac:dyDescent="0.2">
      <c r="D67" s="2" t="b">
        <f>IF(D50,IF(D43,D43*Beitragssätze!C7,B45*Beitragssätze!C7))</f>
        <v>0</v>
      </c>
    </row>
    <row r="68" spans="4:6" x14ac:dyDescent="0.2">
      <c r="D68" s="2">
        <f>IF(D43,(IF(D50=TRUE,0,D43*Beitragssätze!C7+C57)),IF(D50=TRUE,0,IF(B45=0,0,B45*Beitragssätze!C7+C57)))</f>
        <v>0</v>
      </c>
    </row>
    <row r="69" spans="4:6" x14ac:dyDescent="0.2">
      <c r="D69" s="117">
        <f>IF(D43,IF(D52,0,D43*Beitragssätze!C8),IF(D52,0,B45*Beitragssätze!C8))</f>
        <v>0</v>
      </c>
    </row>
    <row r="70" spans="4:6" x14ac:dyDescent="0.2">
      <c r="D70" s="117">
        <f>IF(D43,IF(D55,0,D43*Beitragssätze!C11),IF(D55,0,B45*Beitragssätze!C11))</f>
        <v>0</v>
      </c>
    </row>
    <row r="71" spans="4:6" x14ac:dyDescent="0.2">
      <c r="D71" s="117">
        <f>IF(D43,IF(D53,0,D43*Beitragssätze!C9),IF(D53,0,B45*Beitragssätze!C9))</f>
        <v>0</v>
      </c>
    </row>
    <row r="72" spans="4:6" x14ac:dyDescent="0.2">
      <c r="D72" s="117">
        <f>IF(D43,IF(D54,0,D43*Beitragssätze!C10),IF(D54,0,B45*Beitragssätze!C10))</f>
        <v>0</v>
      </c>
    </row>
    <row r="73" spans="4:6" x14ac:dyDescent="0.2">
      <c r="D73" s="118">
        <f>Beitragssätze!B14</f>
        <v>175</v>
      </c>
    </row>
    <row r="74" spans="4:6" x14ac:dyDescent="0.2">
      <c r="D74" s="119">
        <f>Beitragssätze!B15</f>
        <v>3.6000000000000004E-2</v>
      </c>
    </row>
  </sheetData>
  <sheetProtection sheet="1"/>
  <dataValidations count="2">
    <dataValidation allowBlank="1" showInputMessage="1" showErrorMessage="1" error="Wählen Sie bitte einen Eintrag aus der Liste aus." sqref="B5" xr:uid="{9E9CF9DD-D13B-4E04-BF97-D3C24F52824F}"/>
    <dataValidation type="list" allowBlank="1" showInputMessage="1" showErrorMessage="1" error="Bitte nur ein X eintragen, oder das Feld leer lassen." sqref="B13:B15 B18" xr:uid="{8C368B38-061E-4095-A463-BC8478C19ACA}">
      <formula1>$D$13:$D$14</formula1>
    </dataValidation>
  </dataValidations>
  <printOptions horizontalCentered="1" verticalCentered="1"/>
  <pageMargins left="0" right="0" top="0" bottom="0" header="0.51180555555555551" footer="0.51180555555555551"/>
  <pageSetup paperSize="9" scale="98"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26">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8" width="11.42578125" style="2" customWidth="1"/>
    <col min="9" max="16384" width="11.42578125" style="2"/>
  </cols>
  <sheetData>
    <row r="1" spans="1:4" ht="20.100000000000001" customHeight="1" x14ac:dyDescent="0.2">
      <c r="A1" s="78" t="s">
        <v>148</v>
      </c>
      <c r="B1" s="23"/>
    </row>
    <row r="2" spans="1:4" ht="30" customHeight="1" x14ac:dyDescent="0.2">
      <c r="A2" s="79" t="s">
        <v>157</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80</v>
      </c>
      <c r="B7" s="134"/>
      <c r="C7" s="81"/>
    </row>
    <row r="8" spans="1:4" ht="20.100000000000001" customHeight="1" x14ac:dyDescent="0.2">
      <c r="A8" s="80" t="s">
        <v>81</v>
      </c>
      <c r="B8" s="135"/>
    </row>
    <row r="9" spans="1:4" ht="20.100000000000001" customHeight="1" x14ac:dyDescent="0.2">
      <c r="A9" s="80" t="s">
        <v>82</v>
      </c>
      <c r="B9" s="134"/>
    </row>
    <row r="10" spans="1:4" ht="20.100000000000001" customHeight="1" x14ac:dyDescent="0.2">
      <c r="A10" s="239" t="s">
        <v>184</v>
      </c>
      <c r="B10" s="136">
        <v>0</v>
      </c>
    </row>
    <row r="11" spans="1:4" ht="30" customHeight="1" x14ac:dyDescent="0.2">
      <c r="A11" s="82" t="s">
        <v>86</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3" ht="20.100000000000001" customHeight="1" x14ac:dyDescent="0.2">
      <c r="A17" s="236" t="s">
        <v>180</v>
      </c>
      <c r="B17" s="238" t="str">
        <f>IF('Minijob 1'!B20="","",'Minijob 1'!B20)</f>
        <v/>
      </c>
    </row>
    <row r="18" spans="1:3" ht="20.100000000000001" customHeight="1" x14ac:dyDescent="0.2">
      <c r="A18" s="237" t="s">
        <v>181</v>
      </c>
      <c r="B18" s="76"/>
    </row>
    <row r="19" spans="1:3" ht="30" customHeight="1" x14ac:dyDescent="0.2">
      <c r="A19" s="79" t="s">
        <v>112</v>
      </c>
      <c r="B19" s="85"/>
      <c r="C19" s="23"/>
    </row>
    <row r="20" spans="1:3" ht="20.100000000000001" customHeight="1" x14ac:dyDescent="0.2">
      <c r="A20" s="209" t="s">
        <v>45</v>
      </c>
      <c r="B20" s="211" t="s">
        <v>37</v>
      </c>
      <c r="C20" s="210" t="s">
        <v>40</v>
      </c>
    </row>
    <row r="21" spans="1:3" ht="20.100000000000001" customHeight="1" x14ac:dyDescent="0.2">
      <c r="A21" s="84" t="s">
        <v>46</v>
      </c>
      <c r="B21" s="127">
        <f>Beitragssätze!C5*100</f>
        <v>13</v>
      </c>
      <c r="C21" s="129">
        <f t="shared" ref="C21:C29" si="0">C49</f>
        <v>0</v>
      </c>
    </row>
    <row r="22" spans="1:3" ht="20.100000000000001" customHeight="1" x14ac:dyDescent="0.2">
      <c r="A22" s="84" t="s">
        <v>47</v>
      </c>
      <c r="B22" s="127">
        <f>Beitragssätze!C6*100</f>
        <v>18.600000000000001</v>
      </c>
      <c r="C22" s="129">
        <f t="shared" si="0"/>
        <v>0</v>
      </c>
    </row>
    <row r="23" spans="1:3" ht="20.100000000000001" customHeight="1" x14ac:dyDescent="0.2">
      <c r="A23" s="84" t="s">
        <v>48</v>
      </c>
      <c r="B23" s="127">
        <f>Beitragssätze!C7*100</f>
        <v>15</v>
      </c>
      <c r="C23" s="129">
        <f t="shared" si="0"/>
        <v>0</v>
      </c>
    </row>
    <row r="24" spans="1:3" ht="20.100000000000001" customHeight="1" x14ac:dyDescent="0.2">
      <c r="A24" s="84" t="s">
        <v>57</v>
      </c>
      <c r="B24" s="127">
        <f>Beitragssätze!C8*100</f>
        <v>1.0999999999999999</v>
      </c>
      <c r="C24" s="129">
        <f t="shared" si="0"/>
        <v>0</v>
      </c>
    </row>
    <row r="25" spans="1:3" ht="20.100000000000001" customHeight="1" x14ac:dyDescent="0.2">
      <c r="A25" s="84" t="s">
        <v>49</v>
      </c>
      <c r="B25" s="127">
        <f>Beitragssätze!C9*100</f>
        <v>0.22</v>
      </c>
      <c r="C25" s="129">
        <f t="shared" si="0"/>
        <v>0</v>
      </c>
    </row>
    <row r="26" spans="1:3" ht="20.100000000000001" customHeight="1" x14ac:dyDescent="0.2">
      <c r="A26" s="84" t="s">
        <v>50</v>
      </c>
      <c r="B26" s="127">
        <f>Beitragssätze!C10*100</f>
        <v>0.15</v>
      </c>
      <c r="C26" s="129">
        <f t="shared" si="0"/>
        <v>0</v>
      </c>
    </row>
    <row r="27" spans="1:3" ht="20.100000000000001" customHeight="1" thickBot="1" x14ac:dyDescent="0.25">
      <c r="A27" s="86" t="s">
        <v>58</v>
      </c>
      <c r="B27" s="128">
        <f>Beitragssätze!C11*100</f>
        <v>2</v>
      </c>
      <c r="C27" s="130">
        <f t="shared" si="0"/>
        <v>0</v>
      </c>
    </row>
    <row r="28" spans="1:3" ht="20.100000000000001" customHeight="1" x14ac:dyDescent="0.2">
      <c r="A28" s="137" t="s">
        <v>39</v>
      </c>
      <c r="B28" s="138"/>
      <c r="C28" s="131">
        <f t="shared" si="0"/>
        <v>0</v>
      </c>
    </row>
    <row r="29" spans="1:3" ht="20.100000000000001" customHeight="1" x14ac:dyDescent="0.2">
      <c r="A29" s="147" t="s">
        <v>171</v>
      </c>
      <c r="B29" s="148"/>
      <c r="C29" s="132">
        <f t="shared" si="0"/>
        <v>0</v>
      </c>
    </row>
    <row r="30" spans="1:3" ht="30" customHeight="1" x14ac:dyDescent="0.2">
      <c r="A30" s="79" t="s">
        <v>87</v>
      </c>
      <c r="B30" s="8"/>
      <c r="C30" s="8"/>
    </row>
    <row r="31" spans="1:3" ht="54.95" customHeight="1" x14ac:dyDescent="0.2">
      <c r="A31" s="89" t="str">
        <f>Beitragssätze!A30</f>
        <v>Minijob-Rechner (Excel) Version 1.2 barrierefrei (Stand 5. Mai 2025)</v>
      </c>
      <c r="B31" s="90"/>
      <c r="C31" s="91"/>
    </row>
    <row r="32" spans="1:3" ht="24" thickBot="1" x14ac:dyDescent="0.4">
      <c r="A32" s="120" t="s">
        <v>168</v>
      </c>
      <c r="B32" s="93"/>
      <c r="C32" s="94"/>
    </row>
    <row r="33" spans="1:3" ht="30" customHeight="1" x14ac:dyDescent="0.2">
      <c r="A33" s="95" t="s">
        <v>21</v>
      </c>
      <c r="B33" s="93"/>
      <c r="C33" s="94"/>
    </row>
    <row r="34" spans="1:3" x14ac:dyDescent="0.2">
      <c r="A34" s="96"/>
      <c r="B34" s="93"/>
      <c r="C34" s="94"/>
    </row>
    <row r="35" spans="1:3" x14ac:dyDescent="0.2">
      <c r="A35" s="97" t="s">
        <v>17</v>
      </c>
      <c r="B35" s="221" t="str">
        <f>IF('Minijob 1'!B38:D38="","",'Minijob 1'!B38:D38)</f>
        <v/>
      </c>
      <c r="C35" s="216"/>
    </row>
    <row r="36" spans="1:3" x14ac:dyDescent="0.2">
      <c r="A36" s="96"/>
      <c r="B36" s="93"/>
      <c r="C36" s="94"/>
    </row>
    <row r="37" spans="1:3" ht="12.75" customHeight="1" x14ac:dyDescent="0.2">
      <c r="A37" s="97" t="s">
        <v>22</v>
      </c>
      <c r="B37" s="223" t="str">
        <f>IF(B7="","",B7)</f>
        <v/>
      </c>
      <c r="C37" s="217"/>
    </row>
    <row r="38" spans="1:3" x14ac:dyDescent="0.2">
      <c r="A38" s="96"/>
      <c r="B38" s="93"/>
      <c r="C38" s="94"/>
    </row>
    <row r="39" spans="1:3" x14ac:dyDescent="0.2">
      <c r="A39" s="97" t="s">
        <v>170</v>
      </c>
      <c r="B39" s="224" t="str">
        <f>IF(B8="","",B8)</f>
        <v/>
      </c>
      <c r="C39" s="100"/>
    </row>
    <row r="40" spans="1:3" x14ac:dyDescent="0.2">
      <c r="A40" s="96"/>
      <c r="B40" s="93"/>
      <c r="C40" s="100"/>
    </row>
    <row r="41" spans="1:3" x14ac:dyDescent="0.2">
      <c r="A41" s="101" t="s">
        <v>24</v>
      </c>
      <c r="B41" s="225" t="str">
        <f>IF(B9="","",B9)</f>
        <v/>
      </c>
      <c r="C41" s="100"/>
    </row>
    <row r="42" spans="1:3" x14ac:dyDescent="0.2">
      <c r="A42" s="102"/>
      <c r="B42" s="106"/>
      <c r="C42" s="107"/>
    </row>
    <row r="43" spans="1:3" x14ac:dyDescent="0.2">
      <c r="A43" s="97" t="s">
        <v>25</v>
      </c>
      <c r="B43" s="225" t="str">
        <f>IF(B4="","",B4)</f>
        <v/>
      </c>
      <c r="C43" s="104"/>
    </row>
    <row r="44" spans="1:3" x14ac:dyDescent="0.2">
      <c r="A44" s="102"/>
      <c r="B44" s="106"/>
      <c r="C44" s="107"/>
    </row>
    <row r="45" spans="1:3" x14ac:dyDescent="0.2">
      <c r="A45" s="108" t="s">
        <v>26</v>
      </c>
      <c r="B45" s="218">
        <f>B10</f>
        <v>0</v>
      </c>
      <c r="C45" s="100"/>
    </row>
    <row r="46" spans="1:3" ht="30" customHeight="1" x14ac:dyDescent="0.2">
      <c r="A46" s="95" t="s">
        <v>23</v>
      </c>
      <c r="B46" s="93"/>
      <c r="C46" s="94"/>
    </row>
    <row r="47" spans="1:3" ht="24.95" customHeight="1" x14ac:dyDescent="0.2">
      <c r="A47" s="165" t="str">
        <f>Beitragssätze!A2</f>
        <v>Der gewählte Zeitraum, für den die Berechnung gültig ist: ab Januar 2025</v>
      </c>
      <c r="B47" s="166"/>
      <c r="C47" s="100"/>
    </row>
    <row r="48" spans="1:3" ht="20.100000000000001" customHeight="1" x14ac:dyDescent="0.2">
      <c r="A48" s="219" t="s">
        <v>38</v>
      </c>
      <c r="B48" s="203" t="s">
        <v>37</v>
      </c>
      <c r="C48" s="226" t="s">
        <v>40</v>
      </c>
    </row>
    <row r="49" spans="1:7" ht="20.100000000000001" customHeight="1" x14ac:dyDescent="0.2">
      <c r="A49" s="26" t="s">
        <v>46</v>
      </c>
      <c r="B49" s="54">
        <f>Beitragssätze!C5*100</f>
        <v>13</v>
      </c>
      <c r="C49" s="121">
        <f>ROUND(D66,2)</f>
        <v>0</v>
      </c>
      <c r="D49" s="2" t="b">
        <f>IF(B13="X",TRUE,FALSE)</f>
        <v>0</v>
      </c>
    </row>
    <row r="50" spans="1:7" ht="20.100000000000001" customHeight="1" x14ac:dyDescent="0.2">
      <c r="A50" s="26" t="s">
        <v>47</v>
      </c>
      <c r="B50" s="54">
        <f>Beitragssätze!C6*100</f>
        <v>18.600000000000001</v>
      </c>
      <c r="C50" s="121">
        <f>ROUND(D68,2)</f>
        <v>0</v>
      </c>
      <c r="D50" s="2" t="b">
        <f>IF(B14="X",TRUE,FALSE)</f>
        <v>0</v>
      </c>
    </row>
    <row r="51" spans="1:7" ht="20.100000000000001" customHeight="1" x14ac:dyDescent="0.2">
      <c r="A51" s="26" t="s">
        <v>48</v>
      </c>
      <c r="B51" s="54">
        <f>Beitragssätze!C7*100</f>
        <v>15</v>
      </c>
      <c r="C51" s="121">
        <f>ROUND(D67,2)</f>
        <v>0</v>
      </c>
      <c r="D51" s="8" t="b">
        <f>IF(B15="X",TRUE,FALSE)</f>
        <v>0</v>
      </c>
      <c r="F51" s="8"/>
    </row>
    <row r="52" spans="1:7" ht="20.100000000000001" customHeight="1" x14ac:dyDescent="0.2">
      <c r="A52" s="26" t="s">
        <v>57</v>
      </c>
      <c r="B52" s="54">
        <f>Beitragssätze!C8*100</f>
        <v>1.0999999999999999</v>
      </c>
      <c r="C52" s="121">
        <f>ROUND(D69,2)</f>
        <v>0</v>
      </c>
      <c r="D52" s="8" t="b">
        <f>IF(B16="X",TRUE,FALSE)</f>
        <v>0</v>
      </c>
      <c r="F52" s="8"/>
    </row>
    <row r="53" spans="1:7" ht="20.100000000000001" customHeight="1" x14ac:dyDescent="0.2">
      <c r="A53" s="26" t="s">
        <v>49</v>
      </c>
      <c r="B53" s="54">
        <f>Beitragssätze!C9*100</f>
        <v>0.22</v>
      </c>
      <c r="C53" s="121">
        <f>ROUND(D71,2)</f>
        <v>0</v>
      </c>
      <c r="D53" s="8" t="b">
        <f>FALSE</f>
        <v>0</v>
      </c>
      <c r="F53" s="8"/>
    </row>
    <row r="54" spans="1:7" ht="20.100000000000001" customHeight="1" x14ac:dyDescent="0.2">
      <c r="A54" s="26" t="s">
        <v>50</v>
      </c>
      <c r="B54" s="54">
        <f>Beitragssätze!C10*100</f>
        <v>0.15</v>
      </c>
      <c r="C54" s="121">
        <f>ROUND(D72,2)</f>
        <v>0</v>
      </c>
      <c r="D54" s="8" t="b">
        <f t="shared" ref="D54:D56" si="1">IF(B17="X",TRUE,FALSE)</f>
        <v>0</v>
      </c>
      <c r="F54" s="8"/>
    </row>
    <row r="55" spans="1:7" ht="20.100000000000001" customHeight="1" thickBot="1" x14ac:dyDescent="0.25">
      <c r="A55" s="125" t="s">
        <v>58</v>
      </c>
      <c r="B55" s="56">
        <f>Beitragssätze!C11*100</f>
        <v>2</v>
      </c>
      <c r="C55" s="122">
        <f>TRUNC(D70,2)</f>
        <v>0</v>
      </c>
      <c r="D55" s="8" t="b">
        <f t="shared" si="1"/>
        <v>0</v>
      </c>
      <c r="F55" s="8"/>
    </row>
    <row r="56" spans="1:7" ht="20.100000000000001" customHeight="1" x14ac:dyDescent="0.2">
      <c r="A56" s="157" t="s">
        <v>39</v>
      </c>
      <c r="B56" s="57"/>
      <c r="C56" s="123">
        <f>SUM(C49:C55)</f>
        <v>0</v>
      </c>
      <c r="D56" s="8" t="b">
        <f t="shared" si="1"/>
        <v>0</v>
      </c>
      <c r="F56" s="8"/>
    </row>
    <row r="57" spans="1:7" ht="20.100000000000001" customHeight="1" x14ac:dyDescent="0.2">
      <c r="A57" s="126" t="s">
        <v>171</v>
      </c>
      <c r="B57" s="59"/>
      <c r="C57" s="124">
        <f>IF(D63=FALSE,0,D63)</f>
        <v>0</v>
      </c>
    </row>
    <row r="58" spans="1:7" ht="20.100000000000001" customHeight="1" x14ac:dyDescent="0.2">
      <c r="A58" s="139" t="s">
        <v>169</v>
      </c>
      <c r="B58" s="113"/>
      <c r="C58" s="114"/>
    </row>
    <row r="63" spans="1:7" x14ac:dyDescent="0.2">
      <c r="D63" s="115" t="b">
        <f>IF(D50,0,(IF(D43,(IF(AND(D43,D51=TRUE,D43&lt;D73),IF(D50,0,D43*D74)+(D73-D43)*Beitragssätze!C6,D43*D74)),IF(B45,(IF(AND(B45,D51=TRUE,B45&lt;D73),IF(D50,0,(ROUND(D73*Beitragssätze!C6,2))-(ROUND(B45*Beitragssätze!C7,2))),B45*D74))))))</f>
        <v>0</v>
      </c>
      <c r="F63" s="8"/>
      <c r="G63" s="116"/>
    </row>
    <row r="65" spans="4:6" x14ac:dyDescent="0.2">
      <c r="D65" s="115"/>
      <c r="F65" s="8"/>
    </row>
    <row r="66" spans="4:6" x14ac:dyDescent="0.2">
      <c r="D66" s="117">
        <f>IF(D43,IF(D49,0,D43*Beitragssätze!C5),IF(D49,0,B45*Beitragssätze!C5))</f>
        <v>0</v>
      </c>
    </row>
    <row r="67" spans="4:6" x14ac:dyDescent="0.2">
      <c r="D67" s="2" t="b">
        <f>IF(D50,IF(D43,D43*Beitragssätze!C7,B45*Beitragssätze!C7))</f>
        <v>0</v>
      </c>
    </row>
    <row r="68" spans="4:6" x14ac:dyDescent="0.2">
      <c r="D68" s="2">
        <f>IF(D43,(IF(D50=TRUE,0,D43*Beitragssätze!C7+C57)),IF(D50=TRUE,0,IF(B45=0,0,B45*Beitragssätze!C7+C57)))</f>
        <v>0</v>
      </c>
    </row>
    <row r="69" spans="4:6" x14ac:dyDescent="0.2">
      <c r="D69" s="117">
        <f>IF(D43,IF(D52,0,D43*Beitragssätze!C8),IF(D52,0,B45*Beitragssätze!C8))</f>
        <v>0</v>
      </c>
    </row>
    <row r="70" spans="4:6" x14ac:dyDescent="0.2">
      <c r="D70" s="117">
        <f>IF(D43,IF(D55,0,D43*Beitragssätze!C11),IF(D55,0,B45*Beitragssätze!C11))</f>
        <v>0</v>
      </c>
    </row>
    <row r="71" spans="4:6" x14ac:dyDescent="0.2">
      <c r="D71" s="117">
        <f>IF(D43,IF(D53,0,D43*Beitragssätze!C9),IF(D53,0,B45*Beitragssätze!C9))</f>
        <v>0</v>
      </c>
    </row>
    <row r="72" spans="4:6" x14ac:dyDescent="0.2">
      <c r="D72" s="117">
        <f>IF(D43,IF(D54,0,D43*Beitragssätze!C10),IF(D54,0,B45*Beitragssätze!C10))</f>
        <v>0</v>
      </c>
    </row>
    <row r="73" spans="4:6" x14ac:dyDescent="0.2">
      <c r="D73" s="118">
        <f>Beitragssätze!B14</f>
        <v>175</v>
      </c>
    </row>
    <row r="74" spans="4:6" x14ac:dyDescent="0.2">
      <c r="D74" s="119">
        <f>Beitragssätze!B15</f>
        <v>3.6000000000000004E-2</v>
      </c>
    </row>
  </sheetData>
  <sheetProtection sheet="1"/>
  <dataValidations count="2">
    <dataValidation allowBlank="1" showInputMessage="1" showErrorMessage="1" error="Wählen Sie bitte einen Eintrag aus der Liste aus." sqref="B5" xr:uid="{DB4483B3-BA64-439E-A39A-355894ADEAE6}"/>
    <dataValidation type="list" allowBlank="1" showInputMessage="1" showErrorMessage="1" error="Bitte nur ein X eintragen, oder das Feld leer lassen." sqref="B13:B15 B18" xr:uid="{4F29742E-B30B-42B7-B637-9C7137FB7F1B}">
      <formula1>$D$13:$D$14</formula1>
    </dataValidation>
  </dataValidations>
  <printOptions horizontalCentered="1" verticalCentered="1"/>
  <pageMargins left="0" right="0" top="0" bottom="0" header="0.51180555555555551" footer="0.51180555555555551"/>
  <pageSetup paperSize="9"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27">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8" width="11.42578125" style="2" customWidth="1"/>
    <col min="9" max="16384" width="11.42578125" style="2"/>
  </cols>
  <sheetData>
    <row r="1" spans="1:4" ht="20.100000000000001" customHeight="1" x14ac:dyDescent="0.2">
      <c r="A1" s="78" t="s">
        <v>149</v>
      </c>
      <c r="B1" s="23"/>
    </row>
    <row r="2" spans="1:4" ht="30" customHeight="1" x14ac:dyDescent="0.2">
      <c r="A2" s="79" t="s">
        <v>158</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90</v>
      </c>
      <c r="B7" s="134"/>
      <c r="C7" s="81"/>
    </row>
    <row r="8" spans="1:4" ht="20.100000000000001" customHeight="1" x14ac:dyDescent="0.2">
      <c r="A8" s="80" t="s">
        <v>91</v>
      </c>
      <c r="B8" s="135"/>
    </row>
    <row r="9" spans="1:4" ht="20.100000000000001" customHeight="1" x14ac:dyDescent="0.2">
      <c r="A9" s="80" t="s">
        <v>92</v>
      </c>
      <c r="B9" s="134"/>
    </row>
    <row r="10" spans="1:4" ht="20.100000000000001" customHeight="1" x14ac:dyDescent="0.2">
      <c r="A10" s="239" t="s">
        <v>185</v>
      </c>
      <c r="B10" s="136">
        <v>0</v>
      </c>
    </row>
    <row r="11" spans="1:4" ht="30" customHeight="1" x14ac:dyDescent="0.2">
      <c r="A11" s="82" t="s">
        <v>88</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4" ht="20.100000000000001" customHeight="1" x14ac:dyDescent="0.2">
      <c r="A17" s="236" t="s">
        <v>180</v>
      </c>
      <c r="B17" s="238" t="str">
        <f>IF('Minijob 1'!B20="","",'Minijob 1'!B20)</f>
        <v/>
      </c>
    </row>
    <row r="18" spans="1:4" ht="20.100000000000001" customHeight="1" x14ac:dyDescent="0.2">
      <c r="A18" s="237" t="s">
        <v>181</v>
      </c>
      <c r="B18" s="76"/>
    </row>
    <row r="19" spans="1:4" ht="30" customHeight="1" x14ac:dyDescent="0.2">
      <c r="A19" s="79" t="s">
        <v>111</v>
      </c>
      <c r="B19" s="85"/>
      <c r="C19" s="23"/>
    </row>
    <row r="20" spans="1:4" ht="20.100000000000001" customHeight="1" x14ac:dyDescent="0.2">
      <c r="A20" s="209" t="s">
        <v>45</v>
      </c>
      <c r="B20" s="211" t="s">
        <v>37</v>
      </c>
      <c r="C20" s="210" t="s">
        <v>40</v>
      </c>
    </row>
    <row r="21" spans="1:4" ht="20.100000000000001" customHeight="1" x14ac:dyDescent="0.2">
      <c r="A21" s="84" t="s">
        <v>46</v>
      </c>
      <c r="B21" s="127">
        <f>Beitragssätze!C5*100</f>
        <v>13</v>
      </c>
      <c r="C21" s="129">
        <f t="shared" ref="C21:C29" si="0">C49</f>
        <v>0</v>
      </c>
    </row>
    <row r="22" spans="1:4" ht="20.100000000000001" customHeight="1" x14ac:dyDescent="0.2">
      <c r="A22" s="84" t="s">
        <v>47</v>
      </c>
      <c r="B22" s="127">
        <f>Beitragssätze!C6*100</f>
        <v>18.600000000000001</v>
      </c>
      <c r="C22" s="129">
        <f t="shared" si="0"/>
        <v>0</v>
      </c>
    </row>
    <row r="23" spans="1:4" ht="20.100000000000001" customHeight="1" x14ac:dyDescent="0.2">
      <c r="A23" s="84" t="s">
        <v>48</v>
      </c>
      <c r="B23" s="127">
        <f>Beitragssätze!C7*100</f>
        <v>15</v>
      </c>
      <c r="C23" s="129">
        <f t="shared" si="0"/>
        <v>0</v>
      </c>
    </row>
    <row r="24" spans="1:4" ht="20.100000000000001" customHeight="1" x14ac:dyDescent="0.2">
      <c r="A24" s="84" t="s">
        <v>57</v>
      </c>
      <c r="B24" s="127">
        <f>Beitragssätze!C8*100</f>
        <v>1.0999999999999999</v>
      </c>
      <c r="C24" s="129">
        <f t="shared" si="0"/>
        <v>0</v>
      </c>
    </row>
    <row r="25" spans="1:4" ht="20.100000000000001" customHeight="1" x14ac:dyDescent="0.2">
      <c r="A25" s="84" t="s">
        <v>49</v>
      </c>
      <c r="B25" s="127">
        <f>Beitragssätze!C9*100</f>
        <v>0.22</v>
      </c>
      <c r="C25" s="129">
        <f t="shared" si="0"/>
        <v>0</v>
      </c>
    </row>
    <row r="26" spans="1:4" ht="20.100000000000001" customHeight="1" x14ac:dyDescent="0.2">
      <c r="A26" s="84" t="s">
        <v>50</v>
      </c>
      <c r="B26" s="127">
        <f>Beitragssätze!C10*100</f>
        <v>0.15</v>
      </c>
      <c r="C26" s="129">
        <f t="shared" si="0"/>
        <v>0</v>
      </c>
    </row>
    <row r="27" spans="1:4" ht="20.100000000000001" customHeight="1" thickBot="1" x14ac:dyDescent="0.25">
      <c r="A27" s="86" t="s">
        <v>58</v>
      </c>
      <c r="B27" s="128">
        <f>Beitragssätze!C11*100</f>
        <v>2</v>
      </c>
      <c r="C27" s="130">
        <f t="shared" si="0"/>
        <v>0</v>
      </c>
    </row>
    <row r="28" spans="1:4" ht="20.100000000000001" customHeight="1" x14ac:dyDescent="0.2">
      <c r="A28" s="137" t="s">
        <v>39</v>
      </c>
      <c r="B28" s="138"/>
      <c r="C28" s="131">
        <f t="shared" si="0"/>
        <v>0</v>
      </c>
    </row>
    <row r="29" spans="1:4" ht="20.100000000000001" customHeight="1" x14ac:dyDescent="0.2">
      <c r="A29" s="147" t="s">
        <v>171</v>
      </c>
      <c r="B29" s="148"/>
      <c r="C29" s="132">
        <f t="shared" si="0"/>
        <v>0</v>
      </c>
    </row>
    <row r="30" spans="1:4" ht="30" customHeight="1" x14ac:dyDescent="0.2">
      <c r="A30" s="79" t="s">
        <v>89</v>
      </c>
      <c r="B30" s="8"/>
      <c r="C30" s="8"/>
      <c r="D30" s="88"/>
    </row>
    <row r="31" spans="1:4" ht="54.95" customHeight="1" x14ac:dyDescent="0.2">
      <c r="A31" s="89" t="str">
        <f>Beitragssätze!A30</f>
        <v>Minijob-Rechner (Excel) Version 1.2 barrierefrei (Stand 5. Mai 2025)</v>
      </c>
      <c r="B31" s="90"/>
      <c r="C31" s="91"/>
      <c r="D31" s="92"/>
    </row>
    <row r="32" spans="1:4" ht="24" thickBot="1" x14ac:dyDescent="0.4">
      <c r="A32" s="120" t="s">
        <v>168</v>
      </c>
      <c r="B32" s="93"/>
      <c r="C32" s="94"/>
      <c r="D32" s="92"/>
    </row>
    <row r="33" spans="1:4" ht="30" customHeight="1" x14ac:dyDescent="0.2">
      <c r="A33" s="95" t="s">
        <v>21</v>
      </c>
      <c r="B33" s="93"/>
      <c r="C33" s="94"/>
      <c r="D33" s="92"/>
    </row>
    <row r="34" spans="1:4" x14ac:dyDescent="0.2">
      <c r="A34" s="96"/>
      <c r="B34" s="93"/>
      <c r="C34" s="94"/>
      <c r="D34" s="88"/>
    </row>
    <row r="35" spans="1:4" x14ac:dyDescent="0.2">
      <c r="A35" s="97" t="s">
        <v>17</v>
      </c>
      <c r="B35" s="227" t="str">
        <f>IF('Minijob 1'!B38:D38="","",'Minijob 1'!B38:D38)</f>
        <v/>
      </c>
      <c r="C35" s="216"/>
      <c r="D35" s="156"/>
    </row>
    <row r="36" spans="1:4" x14ac:dyDescent="0.2">
      <c r="A36" s="96"/>
      <c r="B36" s="98"/>
      <c r="C36" s="94"/>
      <c r="D36" s="88"/>
    </row>
    <row r="37" spans="1:4" ht="12.75" customHeight="1" x14ac:dyDescent="0.2">
      <c r="A37" s="97" t="s">
        <v>22</v>
      </c>
      <c r="B37" s="223" t="str">
        <f>IF(B7="","",B7)</f>
        <v/>
      </c>
      <c r="C37" s="217"/>
      <c r="D37" s="99"/>
    </row>
    <row r="38" spans="1:4" x14ac:dyDescent="0.2">
      <c r="A38" s="96"/>
      <c r="B38" s="98"/>
      <c r="C38" s="94"/>
      <c r="D38" s="88"/>
    </row>
    <row r="39" spans="1:4" x14ac:dyDescent="0.2">
      <c r="A39" s="97" t="s">
        <v>170</v>
      </c>
      <c r="B39" s="224"/>
      <c r="C39" s="100"/>
      <c r="D39" s="88"/>
    </row>
    <row r="40" spans="1:4" x14ac:dyDescent="0.2">
      <c r="A40" s="96"/>
      <c r="B40" s="98"/>
      <c r="C40" s="100"/>
      <c r="D40" s="88"/>
    </row>
    <row r="41" spans="1:4" x14ac:dyDescent="0.2">
      <c r="A41" s="101" t="s">
        <v>24</v>
      </c>
      <c r="B41" s="225" t="str">
        <f>IF(B9="","",B9)</f>
        <v/>
      </c>
      <c r="C41" s="100"/>
      <c r="D41" s="88"/>
    </row>
    <row r="42" spans="1:4" x14ac:dyDescent="0.2">
      <c r="A42" s="102"/>
      <c r="B42" s="98"/>
      <c r="C42" s="107"/>
      <c r="D42" s="103"/>
    </row>
    <row r="43" spans="1:4" x14ac:dyDescent="0.2">
      <c r="A43" s="97" t="s">
        <v>25</v>
      </c>
      <c r="B43" s="225" t="str">
        <f>IF(B4="","",B4)</f>
        <v/>
      </c>
      <c r="C43" s="104"/>
      <c r="D43" s="105"/>
    </row>
    <row r="44" spans="1:4" x14ac:dyDescent="0.2">
      <c r="A44" s="102"/>
      <c r="B44" s="106"/>
      <c r="C44" s="107"/>
      <c r="D44" s="103"/>
    </row>
    <row r="45" spans="1:4" x14ac:dyDescent="0.2">
      <c r="A45" s="108" t="s">
        <v>26</v>
      </c>
      <c r="B45" s="218">
        <f>B10</f>
        <v>0</v>
      </c>
      <c r="C45" s="100"/>
      <c r="D45" s="88"/>
    </row>
    <row r="46" spans="1:4" ht="30" customHeight="1" x14ac:dyDescent="0.2">
      <c r="A46" s="95" t="s">
        <v>23</v>
      </c>
      <c r="B46" s="93"/>
      <c r="C46" s="94"/>
      <c r="D46" s="88"/>
    </row>
    <row r="47" spans="1:4" ht="24.95" customHeight="1" x14ac:dyDescent="0.2">
      <c r="A47" s="165" t="str">
        <f>Beitragssätze!A2</f>
        <v>Der gewählte Zeitraum, für den die Berechnung gültig ist: ab Januar 2025</v>
      </c>
      <c r="B47" s="166"/>
      <c r="C47" s="100"/>
      <c r="D47" s="88"/>
    </row>
    <row r="48" spans="1:4" ht="20.100000000000001" customHeight="1" x14ac:dyDescent="0.2">
      <c r="A48" s="219" t="s">
        <v>38</v>
      </c>
      <c r="B48" s="203" t="s">
        <v>37</v>
      </c>
      <c r="C48" s="226" t="s">
        <v>40</v>
      </c>
      <c r="D48" s="112"/>
    </row>
    <row r="49" spans="1:7" ht="20.100000000000001" customHeight="1" x14ac:dyDescent="0.2">
      <c r="A49" s="26" t="s">
        <v>46</v>
      </c>
      <c r="B49" s="54">
        <f>Beitragssätze!C5*100</f>
        <v>13</v>
      </c>
      <c r="C49" s="121">
        <f>ROUND(D66,2)</f>
        <v>0</v>
      </c>
      <c r="D49" s="2" t="b">
        <f>IF(B13="X",TRUE,FALSE)</f>
        <v>0</v>
      </c>
    </row>
    <row r="50" spans="1:7" ht="20.100000000000001" customHeight="1" x14ac:dyDescent="0.2">
      <c r="A50" s="26" t="s">
        <v>47</v>
      </c>
      <c r="B50" s="54">
        <f>Beitragssätze!C6*100</f>
        <v>18.600000000000001</v>
      </c>
      <c r="C50" s="121">
        <f>ROUND(D68,2)</f>
        <v>0</v>
      </c>
      <c r="D50" s="2" t="b">
        <f>IF(B14="X",TRUE,FALSE)</f>
        <v>0</v>
      </c>
    </row>
    <row r="51" spans="1:7" ht="20.100000000000001" customHeight="1" x14ac:dyDescent="0.2">
      <c r="A51" s="26" t="s">
        <v>48</v>
      </c>
      <c r="B51" s="54">
        <f>Beitragssätze!C7*100</f>
        <v>15</v>
      </c>
      <c r="C51" s="121">
        <f>ROUND(D67,2)</f>
        <v>0</v>
      </c>
      <c r="D51" s="2" t="b">
        <f>IF(B15="X",TRUE,FALSE)</f>
        <v>0</v>
      </c>
      <c r="F51" s="8"/>
    </row>
    <row r="52" spans="1:7" ht="20.100000000000001" customHeight="1" x14ac:dyDescent="0.2">
      <c r="A52" s="26" t="s">
        <v>57</v>
      </c>
      <c r="B52" s="54">
        <f>Beitragssätze!C8*100</f>
        <v>1.0999999999999999</v>
      </c>
      <c r="C52" s="121">
        <f>ROUND(D69,2)</f>
        <v>0</v>
      </c>
      <c r="D52" s="2" t="b">
        <f>IF(B16="X",TRUE,FALSE)</f>
        <v>0</v>
      </c>
      <c r="F52" s="8"/>
    </row>
    <row r="53" spans="1:7" ht="20.100000000000001" customHeight="1" x14ac:dyDescent="0.2">
      <c r="A53" s="26" t="s">
        <v>49</v>
      </c>
      <c r="B53" s="54">
        <f>Beitragssätze!C9*100</f>
        <v>0.22</v>
      </c>
      <c r="C53" s="121">
        <f>ROUND(D71,2)</f>
        <v>0</v>
      </c>
      <c r="D53" s="2" t="b">
        <f>FALSE</f>
        <v>0</v>
      </c>
      <c r="F53" s="8"/>
    </row>
    <row r="54" spans="1:7" ht="20.100000000000001" customHeight="1" x14ac:dyDescent="0.2">
      <c r="A54" s="26" t="s">
        <v>50</v>
      </c>
      <c r="B54" s="54">
        <f>Beitragssätze!C10*100</f>
        <v>0.15</v>
      </c>
      <c r="C54" s="121">
        <f>ROUND(D72,2)</f>
        <v>0</v>
      </c>
      <c r="D54" s="2" t="b">
        <f t="shared" ref="D54:D56" si="1">IF(B17="X",TRUE,FALSE)</f>
        <v>0</v>
      </c>
      <c r="F54" s="8"/>
    </row>
    <row r="55" spans="1:7" ht="20.100000000000001" customHeight="1" thickBot="1" x14ac:dyDescent="0.25">
      <c r="A55" s="125" t="s">
        <v>58</v>
      </c>
      <c r="B55" s="56">
        <f>Beitragssätze!C11*100</f>
        <v>2</v>
      </c>
      <c r="C55" s="122">
        <f>TRUNC(D70,2)</f>
        <v>0</v>
      </c>
      <c r="D55" s="2" t="b">
        <f t="shared" si="1"/>
        <v>0</v>
      </c>
      <c r="F55" s="8"/>
    </row>
    <row r="56" spans="1:7" ht="20.100000000000001" customHeight="1" x14ac:dyDescent="0.2">
      <c r="A56" s="157" t="s">
        <v>39</v>
      </c>
      <c r="B56" s="57"/>
      <c r="C56" s="123">
        <f>SUM(C49:C55)</f>
        <v>0</v>
      </c>
      <c r="D56" s="2" t="b">
        <f t="shared" si="1"/>
        <v>0</v>
      </c>
      <c r="F56" s="8"/>
    </row>
    <row r="57" spans="1:7" ht="20.100000000000001" customHeight="1" x14ac:dyDescent="0.2">
      <c r="A57" s="126" t="s">
        <v>171</v>
      </c>
      <c r="B57" s="59"/>
      <c r="C57" s="124">
        <f>IF(D63=FALSE,0,D63)</f>
        <v>0</v>
      </c>
      <c r="D57" s="82"/>
    </row>
    <row r="58" spans="1:7" ht="20.100000000000001" customHeight="1" x14ac:dyDescent="0.2">
      <c r="A58" s="139" t="s">
        <v>169</v>
      </c>
      <c r="B58" s="113"/>
      <c r="C58" s="114"/>
      <c r="D58" s="88"/>
    </row>
    <row r="59" spans="1:7" x14ac:dyDescent="0.2">
      <c r="D59" s="88"/>
    </row>
    <row r="63" spans="1:7" x14ac:dyDescent="0.2">
      <c r="D63" s="115" t="b">
        <f>IF(D50,0,(IF(D43,(IF(AND(D43,D51=TRUE,D43&lt;D73),IF(D50,0,D43*D74)+(D73-D43)*Beitragssätze!C6,D43*D74)),IF(B45,(IF(AND(B45,D51=TRUE,B45&lt;D73),IF(D50,0,(ROUND(D73*Beitragssätze!C6,2))-(ROUND(B45*Beitragssätze!C7,2))),B45*D74))))))</f>
        <v>0</v>
      </c>
      <c r="F63" s="8"/>
      <c r="G63" s="116"/>
    </row>
    <row r="65" spans="4:6" x14ac:dyDescent="0.2">
      <c r="D65" s="115"/>
      <c r="F65" s="8"/>
    </row>
    <row r="66" spans="4:6" x14ac:dyDescent="0.2">
      <c r="D66" s="117">
        <f>IF(D43,IF(D49,0,D43*Beitragssätze!C5),IF(D49,0,B45*Beitragssätze!C5))</f>
        <v>0</v>
      </c>
    </row>
    <row r="67" spans="4:6" x14ac:dyDescent="0.2">
      <c r="D67" s="2" t="b">
        <f>IF(D50,IF(D43,D43*Beitragssätze!C7,B45*Beitragssätze!C7))</f>
        <v>0</v>
      </c>
    </row>
    <row r="68" spans="4:6" x14ac:dyDescent="0.2">
      <c r="D68" s="2">
        <f>IF(D43,(IF(D50=TRUE,0,D43*Beitragssätze!C7+C57)),IF(D50=TRUE,0,IF(B45=0,0,B45*Beitragssätze!C7+C57)))</f>
        <v>0</v>
      </c>
    </row>
    <row r="69" spans="4:6" x14ac:dyDescent="0.2">
      <c r="D69" s="117">
        <f>IF(D43,IF(D52,0,D43*Beitragssätze!C8),IF(D52,0,B45*Beitragssätze!C8))</f>
        <v>0</v>
      </c>
    </row>
    <row r="70" spans="4:6" x14ac:dyDescent="0.2">
      <c r="D70" s="117">
        <f>IF(D43,IF(D55,0,D43*Beitragssätze!C11),IF(D55,0,B45*Beitragssätze!C11))</f>
        <v>0</v>
      </c>
    </row>
    <row r="71" spans="4:6" x14ac:dyDescent="0.2">
      <c r="D71" s="117">
        <f>IF(D43,IF(D53,0,D43*Beitragssätze!C9),IF(D53,0,B45*Beitragssätze!C9))</f>
        <v>0</v>
      </c>
    </row>
    <row r="72" spans="4:6" x14ac:dyDescent="0.2">
      <c r="D72" s="117">
        <f>IF(D43,IF(D54,0,D43*Beitragssätze!C10),IF(D54,0,B45*Beitragssätze!C10))</f>
        <v>0</v>
      </c>
    </row>
    <row r="73" spans="4:6" x14ac:dyDescent="0.2">
      <c r="D73" s="118">
        <f>Beitragssätze!B14</f>
        <v>175</v>
      </c>
    </row>
    <row r="74" spans="4:6" x14ac:dyDescent="0.2">
      <c r="D74" s="119">
        <f>Beitragssätze!B15</f>
        <v>3.6000000000000004E-2</v>
      </c>
    </row>
  </sheetData>
  <sheetProtection sheet="1"/>
  <dataValidations count="2">
    <dataValidation allowBlank="1" showInputMessage="1" showErrorMessage="1" error="Wählen Sie bitte einen Eintrag aus der Liste aus." sqref="B5" xr:uid="{490A4C92-CAA2-4002-8336-4A51022063FB}"/>
    <dataValidation type="list" allowBlank="1" showInputMessage="1" showErrorMessage="1" error="Bitte nur ein X eintragen, oder das Feld leer lassen." sqref="B13:B15 B18" xr:uid="{7812DB99-18F7-4AE5-A71E-CF709468C9BB}">
      <formula1>$D$13:$D$14</formula1>
    </dataValidation>
  </dataValidations>
  <printOptions horizontalCentered="1" verticalCentered="1"/>
  <pageMargins left="0" right="0" top="0" bottom="0" header="0.51180555555555551" footer="0.51180555555555551"/>
  <pageSetup paperSize="9" scale="98"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Tabelle28">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8" width="11.42578125" style="2" customWidth="1"/>
    <col min="9" max="16384" width="11.42578125" style="2"/>
  </cols>
  <sheetData>
    <row r="1" spans="1:4" ht="20.100000000000001" customHeight="1" x14ac:dyDescent="0.2">
      <c r="A1" s="78" t="s">
        <v>150</v>
      </c>
      <c r="B1" s="23"/>
    </row>
    <row r="2" spans="1:4" ht="30" customHeight="1" x14ac:dyDescent="0.2">
      <c r="A2" s="79" t="s">
        <v>159</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93</v>
      </c>
      <c r="B7" s="134"/>
      <c r="C7" s="81"/>
    </row>
    <row r="8" spans="1:4" ht="20.100000000000001" customHeight="1" x14ac:dyDescent="0.2">
      <c r="A8" s="80" t="s">
        <v>94</v>
      </c>
      <c r="B8" s="135"/>
    </row>
    <row r="9" spans="1:4" ht="20.100000000000001" customHeight="1" x14ac:dyDescent="0.2">
      <c r="A9" s="80" t="s">
        <v>95</v>
      </c>
      <c r="B9" s="134"/>
    </row>
    <row r="10" spans="1:4" ht="20.100000000000001" customHeight="1" x14ac:dyDescent="0.2">
      <c r="A10" s="239" t="s">
        <v>186</v>
      </c>
      <c r="B10" s="136">
        <v>0</v>
      </c>
    </row>
    <row r="11" spans="1:4" ht="30" customHeight="1" x14ac:dyDescent="0.2">
      <c r="A11" s="82" t="s">
        <v>96</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4" ht="20.100000000000001" customHeight="1" x14ac:dyDescent="0.2">
      <c r="A17" s="236" t="s">
        <v>180</v>
      </c>
      <c r="B17" s="238" t="str">
        <f>IF('Minijob 1'!B20="","",'Minijob 1'!B20)</f>
        <v/>
      </c>
    </row>
    <row r="18" spans="1:4" ht="20.100000000000001" customHeight="1" x14ac:dyDescent="0.2">
      <c r="A18" s="237" t="s">
        <v>181</v>
      </c>
      <c r="B18" s="76"/>
    </row>
    <row r="19" spans="1:4" ht="30" customHeight="1" x14ac:dyDescent="0.2">
      <c r="A19" s="79" t="s">
        <v>109</v>
      </c>
      <c r="B19" s="85"/>
      <c r="C19" s="23"/>
    </row>
    <row r="20" spans="1:4" ht="20.100000000000001" customHeight="1" x14ac:dyDescent="0.2">
      <c r="A20" s="209" t="s">
        <v>45</v>
      </c>
      <c r="B20" s="211" t="s">
        <v>37</v>
      </c>
      <c r="C20" s="210" t="s">
        <v>40</v>
      </c>
    </row>
    <row r="21" spans="1:4" ht="20.100000000000001" customHeight="1" x14ac:dyDescent="0.2">
      <c r="A21" s="84" t="s">
        <v>46</v>
      </c>
      <c r="B21" s="127">
        <f>Beitragssätze!C5*100</f>
        <v>13</v>
      </c>
      <c r="C21" s="129">
        <f t="shared" ref="C21:C29" si="0">C49</f>
        <v>0</v>
      </c>
    </row>
    <row r="22" spans="1:4" ht="20.100000000000001" customHeight="1" x14ac:dyDescent="0.2">
      <c r="A22" s="84" t="s">
        <v>47</v>
      </c>
      <c r="B22" s="127">
        <f>Beitragssätze!C6*100</f>
        <v>18.600000000000001</v>
      </c>
      <c r="C22" s="129">
        <f t="shared" si="0"/>
        <v>0</v>
      </c>
    </row>
    <row r="23" spans="1:4" ht="20.100000000000001" customHeight="1" x14ac:dyDescent="0.2">
      <c r="A23" s="84" t="s">
        <v>48</v>
      </c>
      <c r="B23" s="127">
        <f>Beitragssätze!C7*100</f>
        <v>15</v>
      </c>
      <c r="C23" s="129">
        <f t="shared" si="0"/>
        <v>0</v>
      </c>
    </row>
    <row r="24" spans="1:4" ht="20.100000000000001" customHeight="1" x14ac:dyDescent="0.2">
      <c r="A24" s="84" t="s">
        <v>57</v>
      </c>
      <c r="B24" s="127">
        <f>Beitragssätze!C8*100</f>
        <v>1.0999999999999999</v>
      </c>
      <c r="C24" s="129">
        <f t="shared" si="0"/>
        <v>0</v>
      </c>
    </row>
    <row r="25" spans="1:4" ht="20.100000000000001" customHeight="1" x14ac:dyDescent="0.2">
      <c r="A25" s="84" t="s">
        <v>49</v>
      </c>
      <c r="B25" s="127">
        <f>Beitragssätze!C9*100</f>
        <v>0.22</v>
      </c>
      <c r="C25" s="129">
        <f t="shared" si="0"/>
        <v>0</v>
      </c>
    </row>
    <row r="26" spans="1:4" ht="20.100000000000001" customHeight="1" x14ac:dyDescent="0.2">
      <c r="A26" s="84" t="s">
        <v>50</v>
      </c>
      <c r="B26" s="127">
        <f>Beitragssätze!C10*100</f>
        <v>0.15</v>
      </c>
      <c r="C26" s="129">
        <f t="shared" si="0"/>
        <v>0</v>
      </c>
    </row>
    <row r="27" spans="1:4" ht="20.100000000000001" customHeight="1" thickBot="1" x14ac:dyDescent="0.25">
      <c r="A27" s="86" t="s">
        <v>58</v>
      </c>
      <c r="B27" s="128">
        <f>Beitragssätze!C11*100</f>
        <v>2</v>
      </c>
      <c r="C27" s="130">
        <f t="shared" si="0"/>
        <v>0</v>
      </c>
    </row>
    <row r="28" spans="1:4" ht="20.100000000000001" customHeight="1" x14ac:dyDescent="0.2">
      <c r="A28" s="137" t="s">
        <v>39</v>
      </c>
      <c r="B28" s="138"/>
      <c r="C28" s="131">
        <f t="shared" si="0"/>
        <v>0</v>
      </c>
    </row>
    <row r="29" spans="1:4" ht="20.100000000000001" customHeight="1" x14ac:dyDescent="0.2">
      <c r="A29" s="147" t="s">
        <v>171</v>
      </c>
      <c r="B29" s="148"/>
      <c r="C29" s="132">
        <f t="shared" si="0"/>
        <v>0</v>
      </c>
    </row>
    <row r="30" spans="1:4" ht="30" customHeight="1" x14ac:dyDescent="0.2">
      <c r="A30" s="79" t="s">
        <v>97</v>
      </c>
      <c r="B30" s="8"/>
      <c r="C30" s="8"/>
      <c r="D30" s="88"/>
    </row>
    <row r="31" spans="1:4" ht="54.95" customHeight="1" x14ac:dyDescent="0.2">
      <c r="A31" s="89" t="str">
        <f>Beitragssätze!A30</f>
        <v>Minijob-Rechner (Excel) Version 1.2 barrierefrei (Stand 5. Mai 2025)</v>
      </c>
      <c r="B31" s="90"/>
      <c r="C31" s="91"/>
      <c r="D31" s="92"/>
    </row>
    <row r="32" spans="1:4" ht="24" thickBot="1" x14ac:dyDescent="0.4">
      <c r="A32" s="120" t="s">
        <v>168</v>
      </c>
      <c r="B32" s="93"/>
      <c r="C32" s="94"/>
      <c r="D32" s="92"/>
    </row>
    <row r="33" spans="1:4" ht="30" customHeight="1" x14ac:dyDescent="0.2">
      <c r="A33" s="95" t="s">
        <v>21</v>
      </c>
      <c r="B33" s="93"/>
      <c r="C33" s="94"/>
      <c r="D33" s="92"/>
    </row>
    <row r="34" spans="1:4" x14ac:dyDescent="0.2">
      <c r="A34" s="96"/>
      <c r="B34" s="93"/>
      <c r="C34" s="94"/>
      <c r="D34" s="88"/>
    </row>
    <row r="35" spans="1:4" x14ac:dyDescent="0.2">
      <c r="A35" s="97" t="s">
        <v>17</v>
      </c>
      <c r="B35" s="227" t="str">
        <f>IF('Minijob 1'!B38:D38="","",'Minijob 1'!B38:D38)</f>
        <v/>
      </c>
      <c r="C35" s="216"/>
      <c r="D35" s="156"/>
    </row>
    <row r="36" spans="1:4" x14ac:dyDescent="0.2">
      <c r="A36" s="96"/>
      <c r="B36" s="98"/>
      <c r="C36" s="94"/>
      <c r="D36" s="88"/>
    </row>
    <row r="37" spans="1:4" ht="12.75" customHeight="1" x14ac:dyDescent="0.2">
      <c r="A37" s="97" t="s">
        <v>22</v>
      </c>
      <c r="B37" s="223" t="str">
        <f>IF(B7="","",B7)</f>
        <v/>
      </c>
      <c r="C37" s="217"/>
      <c r="D37" s="99"/>
    </row>
    <row r="38" spans="1:4" x14ac:dyDescent="0.2">
      <c r="A38" s="96"/>
      <c r="B38" s="98"/>
      <c r="C38" s="94"/>
      <c r="D38" s="88"/>
    </row>
    <row r="39" spans="1:4" x14ac:dyDescent="0.2">
      <c r="A39" s="97" t="s">
        <v>170</v>
      </c>
      <c r="B39" s="224" t="str">
        <f>IF(B8="","",B8)</f>
        <v/>
      </c>
      <c r="C39" s="100"/>
      <c r="D39" s="88"/>
    </row>
    <row r="40" spans="1:4" x14ac:dyDescent="0.2">
      <c r="A40" s="96"/>
      <c r="B40" s="98"/>
      <c r="C40" s="100"/>
      <c r="D40" s="88"/>
    </row>
    <row r="41" spans="1:4" x14ac:dyDescent="0.2">
      <c r="A41" s="101" t="s">
        <v>24</v>
      </c>
      <c r="B41" s="225" t="str">
        <f>IF(B9="","",B9)</f>
        <v/>
      </c>
      <c r="C41" s="100"/>
      <c r="D41" s="88"/>
    </row>
    <row r="42" spans="1:4" x14ac:dyDescent="0.2">
      <c r="A42" s="102"/>
      <c r="B42" s="98"/>
      <c r="C42" s="107"/>
      <c r="D42" s="103"/>
    </row>
    <row r="43" spans="1:4" x14ac:dyDescent="0.2">
      <c r="A43" s="97" t="s">
        <v>25</v>
      </c>
      <c r="B43" s="225" t="str">
        <f>IF(B4="","",B4)</f>
        <v/>
      </c>
      <c r="C43" s="104"/>
      <c r="D43" s="105"/>
    </row>
    <row r="44" spans="1:4" x14ac:dyDescent="0.2">
      <c r="A44" s="102"/>
      <c r="B44" s="8"/>
      <c r="C44" s="107"/>
      <c r="D44" s="103"/>
    </row>
    <row r="45" spans="1:4" x14ac:dyDescent="0.2">
      <c r="A45" s="108" t="s">
        <v>26</v>
      </c>
      <c r="B45" s="218">
        <f>B10</f>
        <v>0</v>
      </c>
      <c r="C45" s="100"/>
      <c r="D45" s="88"/>
    </row>
    <row r="46" spans="1:4" ht="30" customHeight="1" x14ac:dyDescent="0.2">
      <c r="A46" s="95" t="s">
        <v>23</v>
      </c>
      <c r="B46" s="93"/>
      <c r="C46" s="94"/>
      <c r="D46" s="88"/>
    </row>
    <row r="47" spans="1:4" ht="24.95" customHeight="1" x14ac:dyDescent="0.2">
      <c r="A47" s="109" t="str">
        <f>Beitragssätze!A2</f>
        <v>Der gewählte Zeitraum, für den die Berechnung gültig ist: ab Januar 2025</v>
      </c>
      <c r="B47" s="149"/>
      <c r="C47" s="150"/>
      <c r="D47" s="88"/>
    </row>
    <row r="48" spans="1:4" ht="20.100000000000001" customHeight="1" x14ac:dyDescent="0.2">
      <c r="A48" s="219" t="s">
        <v>38</v>
      </c>
      <c r="B48" s="203" t="s">
        <v>37</v>
      </c>
      <c r="C48" s="226" t="s">
        <v>40</v>
      </c>
      <c r="D48" s="112"/>
    </row>
    <row r="49" spans="1:7" ht="20.100000000000001" customHeight="1" x14ac:dyDescent="0.2">
      <c r="A49" s="26" t="s">
        <v>46</v>
      </c>
      <c r="B49" s="54">
        <f>Beitragssätze!C5*100</f>
        <v>13</v>
      </c>
      <c r="C49" s="121">
        <f>ROUND(D66,2)</f>
        <v>0</v>
      </c>
      <c r="D49" s="2" t="b">
        <f>IF(B13="X",TRUE,FALSE)</f>
        <v>0</v>
      </c>
    </row>
    <row r="50" spans="1:7" ht="20.100000000000001" customHeight="1" x14ac:dyDescent="0.2">
      <c r="A50" s="26" t="s">
        <v>47</v>
      </c>
      <c r="B50" s="54">
        <f>Beitragssätze!C6*100</f>
        <v>18.600000000000001</v>
      </c>
      <c r="C50" s="121">
        <f>ROUND(D68,2)</f>
        <v>0</v>
      </c>
      <c r="D50" s="2" t="b">
        <f>IF(B14="X",TRUE,FALSE)</f>
        <v>0</v>
      </c>
    </row>
    <row r="51" spans="1:7" ht="20.100000000000001" customHeight="1" x14ac:dyDescent="0.2">
      <c r="A51" s="26" t="s">
        <v>48</v>
      </c>
      <c r="B51" s="54">
        <f>Beitragssätze!C7*100</f>
        <v>15</v>
      </c>
      <c r="C51" s="121">
        <f>ROUND(D67,2)</f>
        <v>0</v>
      </c>
      <c r="D51" s="2" t="b">
        <f>IF(B15="X",TRUE,FALSE)</f>
        <v>0</v>
      </c>
      <c r="F51" s="8"/>
    </row>
    <row r="52" spans="1:7" ht="20.100000000000001" customHeight="1" x14ac:dyDescent="0.2">
      <c r="A52" s="26" t="s">
        <v>57</v>
      </c>
      <c r="B52" s="54">
        <f>Beitragssätze!C8*100</f>
        <v>1.0999999999999999</v>
      </c>
      <c r="C52" s="121">
        <f>ROUND(D69,2)</f>
        <v>0</v>
      </c>
      <c r="D52" s="2" t="b">
        <f>IF(B16="X",TRUE,FALSE)</f>
        <v>0</v>
      </c>
      <c r="F52" s="8"/>
    </row>
    <row r="53" spans="1:7" ht="20.100000000000001" customHeight="1" x14ac:dyDescent="0.2">
      <c r="A53" s="26" t="s">
        <v>49</v>
      </c>
      <c r="B53" s="54">
        <f>Beitragssätze!C9*100</f>
        <v>0.22</v>
      </c>
      <c r="C53" s="121">
        <f>ROUND(D71,2)</f>
        <v>0</v>
      </c>
      <c r="D53" s="2" t="b">
        <f>FALSE</f>
        <v>0</v>
      </c>
      <c r="F53" s="8"/>
    </row>
    <row r="54" spans="1:7" ht="20.100000000000001" customHeight="1" x14ac:dyDescent="0.2">
      <c r="A54" s="26" t="s">
        <v>50</v>
      </c>
      <c r="B54" s="54">
        <f>Beitragssätze!C10*100</f>
        <v>0.15</v>
      </c>
      <c r="C54" s="121">
        <f>ROUND(D72,2)</f>
        <v>0</v>
      </c>
      <c r="D54" s="2" t="b">
        <f t="shared" ref="D54:D56" si="1">IF(B17="X",TRUE,FALSE)</f>
        <v>0</v>
      </c>
      <c r="F54" s="8"/>
    </row>
    <row r="55" spans="1:7" ht="20.100000000000001" customHeight="1" thickBot="1" x14ac:dyDescent="0.25">
      <c r="A55" s="125" t="s">
        <v>58</v>
      </c>
      <c r="B55" s="56">
        <f>Beitragssätze!C11*100</f>
        <v>2</v>
      </c>
      <c r="C55" s="122">
        <f>TRUNC(D70,2)</f>
        <v>0</v>
      </c>
      <c r="D55" s="2" t="b">
        <f t="shared" si="1"/>
        <v>0</v>
      </c>
      <c r="F55" s="8"/>
    </row>
    <row r="56" spans="1:7" ht="20.100000000000001" customHeight="1" x14ac:dyDescent="0.2">
      <c r="A56" s="157" t="s">
        <v>39</v>
      </c>
      <c r="B56" s="57"/>
      <c r="C56" s="123">
        <f>SUM(C49:C55)</f>
        <v>0</v>
      </c>
      <c r="D56" s="2" t="b">
        <f t="shared" si="1"/>
        <v>0</v>
      </c>
      <c r="F56" s="8"/>
    </row>
    <row r="57" spans="1:7" ht="20.100000000000001" customHeight="1" x14ac:dyDescent="0.2">
      <c r="A57" s="126" t="s">
        <v>171</v>
      </c>
      <c r="B57" s="59"/>
      <c r="C57" s="124">
        <f>IF(D63=FALSE,0,D63)</f>
        <v>0</v>
      </c>
      <c r="D57" s="82"/>
    </row>
    <row r="58" spans="1:7" ht="20.100000000000001" customHeight="1" x14ac:dyDescent="0.2">
      <c r="A58" s="139" t="s">
        <v>169</v>
      </c>
      <c r="B58" s="113"/>
      <c r="C58" s="114"/>
      <c r="D58" s="88"/>
    </row>
    <row r="59" spans="1:7" x14ac:dyDescent="0.2">
      <c r="D59" s="88"/>
    </row>
    <row r="63" spans="1:7" x14ac:dyDescent="0.2">
      <c r="D63" s="115" t="b">
        <f>IF(D50,0,(IF(D43,(IF(AND(D43,D51=TRUE,D43&lt;D73),IF(D50,0,D43*D74)+(D73-D43)*Beitragssätze!C6,D43*D74)),IF(B45,(IF(AND(B45,D51=TRUE,B45&lt;D73),IF(D50,0,(ROUND(D73*Beitragssätze!C6,2))-(ROUND(B45*Beitragssätze!C7,2))),B45*D74))))))</f>
        <v>0</v>
      </c>
      <c r="F63" s="8"/>
      <c r="G63" s="116"/>
    </row>
    <row r="65" spans="4:6" x14ac:dyDescent="0.2">
      <c r="D65" s="115"/>
      <c r="F65" s="8"/>
    </row>
    <row r="66" spans="4:6" x14ac:dyDescent="0.2">
      <c r="D66" s="117">
        <f>IF(D43,IF(D49,0,D43*Beitragssätze!C5),IF(D49,0,B45*Beitragssätze!C5))</f>
        <v>0</v>
      </c>
    </row>
    <row r="67" spans="4:6" x14ac:dyDescent="0.2">
      <c r="D67" s="2" t="b">
        <f>IF(D50,IF(D43,D43*Beitragssätze!C7,B45*Beitragssätze!C7))</f>
        <v>0</v>
      </c>
    </row>
    <row r="68" spans="4:6" x14ac:dyDescent="0.2">
      <c r="D68" s="2">
        <f>IF(D43,(IF(D50=TRUE,0,D43*Beitragssätze!C7+C57)),IF(D50=TRUE,0,IF(B45=0,0,B45*Beitragssätze!C7+C57)))</f>
        <v>0</v>
      </c>
    </row>
    <row r="69" spans="4:6" x14ac:dyDescent="0.2">
      <c r="D69" s="117">
        <f>IF(D43,IF(D52,0,D43*Beitragssätze!C8),IF(D52,0,B45*Beitragssätze!C8))</f>
        <v>0</v>
      </c>
    </row>
    <row r="70" spans="4:6" x14ac:dyDescent="0.2">
      <c r="D70" s="117">
        <f>IF(D43,IF(D55,0,D43*Beitragssätze!C11),IF(D55,0,B45*Beitragssätze!C11))</f>
        <v>0</v>
      </c>
    </row>
    <row r="71" spans="4:6" x14ac:dyDescent="0.2">
      <c r="D71" s="117">
        <f>IF(D43,IF(D53,0,D43*Beitragssätze!C9),IF(D53,0,B45*Beitragssätze!C9))</f>
        <v>0</v>
      </c>
    </row>
    <row r="72" spans="4:6" x14ac:dyDescent="0.2">
      <c r="D72" s="117">
        <f>IF(D43,IF(D54,0,D43*Beitragssätze!C10),IF(D54,0,B45*Beitragssätze!C10))</f>
        <v>0</v>
      </c>
    </row>
    <row r="73" spans="4:6" x14ac:dyDescent="0.2">
      <c r="D73" s="118">
        <f>Beitragssätze!B14</f>
        <v>175</v>
      </c>
    </row>
    <row r="74" spans="4:6" x14ac:dyDescent="0.2">
      <c r="D74" s="119">
        <f>Beitragssätze!B15</f>
        <v>3.6000000000000004E-2</v>
      </c>
    </row>
  </sheetData>
  <sheetProtection sheet="1"/>
  <dataValidations count="2">
    <dataValidation allowBlank="1" showInputMessage="1" showErrorMessage="1" error="Wählen Sie bitte einen Eintrag aus der Liste aus." sqref="B5" xr:uid="{CAC50338-535A-433B-A24B-F0E3CAE262AA}"/>
    <dataValidation type="list" allowBlank="1" showInputMessage="1" showErrorMessage="1" error="Bitte nur ein X eintragen, oder das Feld leer lassen." sqref="B13:B15 B18" xr:uid="{754B6ADB-9A92-44E7-9309-306D739A3FA8}">
      <formula1>$D$13:$D$14</formula1>
    </dataValidation>
  </dataValidations>
  <printOptions horizontalCentered="1" verticalCentered="1"/>
  <pageMargins left="0" right="0" top="0" bottom="0" header="0.51180555555555551" footer="0.51180555555555551"/>
  <pageSetup paperSize="9" scale="98"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Tabelle29">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8" width="11.42578125" style="2" customWidth="1"/>
    <col min="9" max="16384" width="11.42578125" style="2"/>
  </cols>
  <sheetData>
    <row r="1" spans="1:4" ht="20.100000000000001" customHeight="1" x14ac:dyDescent="0.2">
      <c r="A1" s="78" t="s">
        <v>151</v>
      </c>
      <c r="B1" s="23"/>
    </row>
    <row r="2" spans="1:4" ht="30" customHeight="1" x14ac:dyDescent="0.2">
      <c r="A2" s="79" t="s">
        <v>160</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98</v>
      </c>
      <c r="B7" s="134"/>
      <c r="C7" s="81"/>
    </row>
    <row r="8" spans="1:4" ht="20.100000000000001" customHeight="1" x14ac:dyDescent="0.2">
      <c r="A8" s="80" t="s">
        <v>99</v>
      </c>
      <c r="B8" s="135"/>
    </row>
    <row r="9" spans="1:4" ht="20.100000000000001" customHeight="1" x14ac:dyDescent="0.2">
      <c r="A9" s="80" t="s">
        <v>100</v>
      </c>
      <c r="B9" s="134"/>
    </row>
    <row r="10" spans="1:4" ht="20.100000000000001" customHeight="1" x14ac:dyDescent="0.2">
      <c r="A10" s="239" t="s">
        <v>187</v>
      </c>
      <c r="B10" s="136">
        <v>0</v>
      </c>
    </row>
    <row r="11" spans="1:4" ht="30" customHeight="1" x14ac:dyDescent="0.2">
      <c r="A11" s="82" t="s">
        <v>101</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4" ht="20.100000000000001" customHeight="1" x14ac:dyDescent="0.2">
      <c r="A17" s="236" t="s">
        <v>180</v>
      </c>
      <c r="B17" s="238" t="str">
        <f>IF('Minijob 1'!B20="","",'Minijob 1'!B20)</f>
        <v/>
      </c>
    </row>
    <row r="18" spans="1:4" ht="20.100000000000001" customHeight="1" x14ac:dyDescent="0.2">
      <c r="A18" s="237" t="s">
        <v>181</v>
      </c>
      <c r="B18" s="76"/>
    </row>
    <row r="19" spans="1:4" ht="30" customHeight="1" x14ac:dyDescent="0.2">
      <c r="A19" s="79" t="s">
        <v>110</v>
      </c>
      <c r="B19" s="85"/>
      <c r="C19" s="23"/>
    </row>
    <row r="20" spans="1:4" ht="20.100000000000001" customHeight="1" x14ac:dyDescent="0.2">
      <c r="A20" s="209" t="s">
        <v>45</v>
      </c>
      <c r="B20" s="211" t="s">
        <v>37</v>
      </c>
      <c r="C20" s="210" t="s">
        <v>40</v>
      </c>
    </row>
    <row r="21" spans="1:4" ht="20.100000000000001" customHeight="1" x14ac:dyDescent="0.2">
      <c r="A21" s="84" t="s">
        <v>46</v>
      </c>
      <c r="B21" s="127">
        <f>Beitragssätze!C5*100</f>
        <v>13</v>
      </c>
      <c r="C21" s="129">
        <f t="shared" ref="C21:C29" si="0">C49</f>
        <v>0</v>
      </c>
    </row>
    <row r="22" spans="1:4" ht="20.100000000000001" customHeight="1" x14ac:dyDescent="0.2">
      <c r="A22" s="84" t="s">
        <v>47</v>
      </c>
      <c r="B22" s="127">
        <f>Beitragssätze!C6*100</f>
        <v>18.600000000000001</v>
      </c>
      <c r="C22" s="129">
        <f t="shared" si="0"/>
        <v>0</v>
      </c>
    </row>
    <row r="23" spans="1:4" ht="20.100000000000001" customHeight="1" x14ac:dyDescent="0.2">
      <c r="A23" s="84" t="s">
        <v>48</v>
      </c>
      <c r="B23" s="127">
        <f>Beitragssätze!C7*100</f>
        <v>15</v>
      </c>
      <c r="C23" s="129">
        <f t="shared" si="0"/>
        <v>0</v>
      </c>
    </row>
    <row r="24" spans="1:4" ht="20.100000000000001" customHeight="1" x14ac:dyDescent="0.2">
      <c r="A24" s="84" t="s">
        <v>57</v>
      </c>
      <c r="B24" s="127">
        <f>Beitragssätze!C8*100</f>
        <v>1.0999999999999999</v>
      </c>
      <c r="C24" s="129">
        <f t="shared" si="0"/>
        <v>0</v>
      </c>
    </row>
    <row r="25" spans="1:4" ht="20.100000000000001" customHeight="1" x14ac:dyDescent="0.2">
      <c r="A25" s="84" t="s">
        <v>49</v>
      </c>
      <c r="B25" s="127">
        <f>Beitragssätze!C9*100</f>
        <v>0.22</v>
      </c>
      <c r="C25" s="129">
        <f t="shared" si="0"/>
        <v>0</v>
      </c>
    </row>
    <row r="26" spans="1:4" ht="20.100000000000001" customHeight="1" x14ac:dyDescent="0.2">
      <c r="A26" s="84" t="s">
        <v>50</v>
      </c>
      <c r="B26" s="127">
        <f>Beitragssätze!C10*100</f>
        <v>0.15</v>
      </c>
      <c r="C26" s="129">
        <f t="shared" si="0"/>
        <v>0</v>
      </c>
    </row>
    <row r="27" spans="1:4" ht="20.100000000000001" customHeight="1" thickBot="1" x14ac:dyDescent="0.25">
      <c r="A27" s="86" t="s">
        <v>58</v>
      </c>
      <c r="B27" s="128">
        <f>Beitragssätze!C11*100</f>
        <v>2</v>
      </c>
      <c r="C27" s="130">
        <f t="shared" si="0"/>
        <v>0</v>
      </c>
    </row>
    <row r="28" spans="1:4" ht="20.100000000000001" customHeight="1" x14ac:dyDescent="0.2">
      <c r="A28" s="137" t="s">
        <v>39</v>
      </c>
      <c r="B28" s="138"/>
      <c r="C28" s="131">
        <f t="shared" si="0"/>
        <v>0</v>
      </c>
    </row>
    <row r="29" spans="1:4" ht="20.100000000000001" customHeight="1" x14ac:dyDescent="0.2">
      <c r="A29" s="147" t="s">
        <v>171</v>
      </c>
      <c r="B29" s="148"/>
      <c r="C29" s="132">
        <f t="shared" si="0"/>
        <v>0</v>
      </c>
    </row>
    <row r="30" spans="1:4" ht="30" customHeight="1" x14ac:dyDescent="0.2">
      <c r="A30" s="79" t="s">
        <v>102</v>
      </c>
      <c r="B30" s="8"/>
      <c r="C30" s="8"/>
      <c r="D30" s="88"/>
    </row>
    <row r="31" spans="1:4" ht="54.95" customHeight="1" x14ac:dyDescent="0.2">
      <c r="A31" s="89" t="str">
        <f>Beitragssätze!A30</f>
        <v>Minijob-Rechner (Excel) Version 1.2 barrierefrei (Stand 5. Mai 2025)</v>
      </c>
      <c r="B31" s="90"/>
      <c r="C31" s="91"/>
      <c r="D31" s="92"/>
    </row>
    <row r="32" spans="1:4" ht="24" thickBot="1" x14ac:dyDescent="0.4">
      <c r="A32" s="120" t="s">
        <v>168</v>
      </c>
      <c r="B32" s="93"/>
      <c r="C32" s="94"/>
      <c r="D32" s="92"/>
    </row>
    <row r="33" spans="1:4" ht="30" customHeight="1" x14ac:dyDescent="0.2">
      <c r="A33" s="95" t="s">
        <v>21</v>
      </c>
      <c r="B33" s="93"/>
      <c r="C33" s="94"/>
      <c r="D33" s="92"/>
    </row>
    <row r="34" spans="1:4" x14ac:dyDescent="0.2">
      <c r="A34" s="96"/>
      <c r="B34" s="93"/>
      <c r="C34" s="94"/>
      <c r="D34" s="88"/>
    </row>
    <row r="35" spans="1:4" x14ac:dyDescent="0.2">
      <c r="A35" s="97" t="s">
        <v>17</v>
      </c>
      <c r="B35" s="227" t="str">
        <f>IF('Minijob 1'!$B$38:$D$38="","",'Minijob 1'!$B$38:$D$38)</f>
        <v/>
      </c>
      <c r="C35" s="228"/>
      <c r="D35" s="151"/>
    </row>
    <row r="36" spans="1:4" x14ac:dyDescent="0.2">
      <c r="A36" s="96"/>
      <c r="B36" s="98"/>
      <c r="C36" s="94"/>
      <c r="D36" s="88"/>
    </row>
    <row r="37" spans="1:4" ht="12.75" customHeight="1" x14ac:dyDescent="0.2">
      <c r="A37" s="97" t="s">
        <v>22</v>
      </c>
      <c r="B37" s="223" t="str">
        <f>IF(B7="","",B7)</f>
        <v/>
      </c>
      <c r="C37" s="217"/>
      <c r="D37" s="99"/>
    </row>
    <row r="38" spans="1:4" x14ac:dyDescent="0.2">
      <c r="A38" s="96"/>
      <c r="B38" s="98"/>
      <c r="C38" s="94"/>
      <c r="D38" s="88"/>
    </row>
    <row r="39" spans="1:4" x14ac:dyDescent="0.2">
      <c r="A39" s="97" t="s">
        <v>170</v>
      </c>
      <c r="B39" s="224" t="str">
        <f>IF(B8="","",B8)</f>
        <v/>
      </c>
      <c r="C39" s="100"/>
      <c r="D39" s="88"/>
    </row>
    <row r="40" spans="1:4" x14ac:dyDescent="0.2">
      <c r="A40" s="96"/>
      <c r="B40" s="98"/>
      <c r="C40" s="100"/>
      <c r="D40" s="88"/>
    </row>
    <row r="41" spans="1:4" x14ac:dyDescent="0.2">
      <c r="A41" s="101" t="s">
        <v>24</v>
      </c>
      <c r="B41" s="225" t="str">
        <f>IF(B9="","",B9)</f>
        <v/>
      </c>
      <c r="C41" s="100"/>
      <c r="D41" s="88"/>
    </row>
    <row r="42" spans="1:4" x14ac:dyDescent="0.2">
      <c r="A42" s="102"/>
      <c r="B42" s="98"/>
      <c r="C42" s="107"/>
      <c r="D42" s="103"/>
    </row>
    <row r="43" spans="1:4" x14ac:dyDescent="0.2">
      <c r="A43" s="97" t="s">
        <v>25</v>
      </c>
      <c r="B43" s="225" t="str">
        <f>IF(B4="","",B4)</f>
        <v/>
      </c>
      <c r="C43" s="104"/>
      <c r="D43" s="105"/>
    </row>
    <row r="44" spans="1:4" x14ac:dyDescent="0.2">
      <c r="A44" s="102"/>
      <c r="B44" s="152"/>
      <c r="C44" s="107"/>
      <c r="D44" s="103"/>
    </row>
    <row r="45" spans="1:4" x14ac:dyDescent="0.2">
      <c r="A45" s="108" t="s">
        <v>26</v>
      </c>
      <c r="B45" s="218">
        <f>B10</f>
        <v>0</v>
      </c>
      <c r="C45" s="100"/>
      <c r="D45" s="88"/>
    </row>
    <row r="46" spans="1:4" ht="30" customHeight="1" x14ac:dyDescent="0.2">
      <c r="A46" s="95" t="s">
        <v>23</v>
      </c>
      <c r="B46" s="93"/>
      <c r="C46" s="94"/>
      <c r="D46" s="88"/>
    </row>
    <row r="47" spans="1:4" ht="24.95" customHeight="1" x14ac:dyDescent="0.2">
      <c r="A47" s="109" t="str">
        <f>Beitragssätze!A2</f>
        <v>Der gewählte Zeitraum, für den die Berechnung gültig ist: ab Januar 2025</v>
      </c>
      <c r="B47" s="149"/>
      <c r="C47" s="150"/>
      <c r="D47" s="88"/>
    </row>
    <row r="48" spans="1:4" ht="20.100000000000001" customHeight="1" x14ac:dyDescent="0.2">
      <c r="A48" s="219" t="s">
        <v>38</v>
      </c>
      <c r="B48" s="203" t="s">
        <v>37</v>
      </c>
      <c r="C48" s="226" t="s">
        <v>40</v>
      </c>
      <c r="D48" s="112"/>
    </row>
    <row r="49" spans="1:7" ht="20.100000000000001" customHeight="1" x14ac:dyDescent="0.2">
      <c r="A49" s="26" t="s">
        <v>46</v>
      </c>
      <c r="B49" s="54">
        <f>Beitragssätze!C5*100</f>
        <v>13</v>
      </c>
      <c r="C49" s="121">
        <f>ROUND(D66,2)</f>
        <v>0</v>
      </c>
      <c r="D49" s="2" t="b">
        <f>IF(B13="X",TRUE,FALSE)</f>
        <v>0</v>
      </c>
    </row>
    <row r="50" spans="1:7" ht="20.100000000000001" customHeight="1" x14ac:dyDescent="0.2">
      <c r="A50" s="26" t="s">
        <v>47</v>
      </c>
      <c r="B50" s="54">
        <f>Beitragssätze!C6*100</f>
        <v>18.600000000000001</v>
      </c>
      <c r="C50" s="121">
        <f>ROUND(D68,2)</f>
        <v>0</v>
      </c>
      <c r="D50" s="2" t="b">
        <f>IF(B14="X",TRUE,FALSE)</f>
        <v>0</v>
      </c>
    </row>
    <row r="51" spans="1:7" ht="20.100000000000001" customHeight="1" x14ac:dyDescent="0.2">
      <c r="A51" s="26" t="s">
        <v>48</v>
      </c>
      <c r="B51" s="54">
        <f>Beitragssätze!C7*100</f>
        <v>15</v>
      </c>
      <c r="C51" s="121">
        <f>ROUND(D67,2)</f>
        <v>0</v>
      </c>
      <c r="D51" s="2" t="b">
        <f>IF(B15="X",TRUE,FALSE)</f>
        <v>0</v>
      </c>
      <c r="F51" s="8"/>
    </row>
    <row r="52" spans="1:7" ht="20.100000000000001" customHeight="1" x14ac:dyDescent="0.2">
      <c r="A52" s="26" t="s">
        <v>57</v>
      </c>
      <c r="B52" s="54">
        <f>Beitragssätze!C8*100</f>
        <v>1.0999999999999999</v>
      </c>
      <c r="C52" s="121">
        <f>ROUND(D69,2)</f>
        <v>0</v>
      </c>
      <c r="D52" s="2" t="b">
        <f>IF(B16="X",TRUE,FALSE)</f>
        <v>0</v>
      </c>
      <c r="F52" s="8"/>
    </row>
    <row r="53" spans="1:7" ht="20.100000000000001" customHeight="1" x14ac:dyDescent="0.2">
      <c r="A53" s="26" t="s">
        <v>49</v>
      </c>
      <c r="B53" s="54">
        <f>Beitragssätze!C9*100</f>
        <v>0.22</v>
      </c>
      <c r="C53" s="121">
        <f>ROUND(D71,2)</f>
        <v>0</v>
      </c>
      <c r="D53" s="2" t="b">
        <f>FALSE</f>
        <v>0</v>
      </c>
      <c r="F53" s="8"/>
    </row>
    <row r="54" spans="1:7" ht="20.100000000000001" customHeight="1" x14ac:dyDescent="0.2">
      <c r="A54" s="26" t="s">
        <v>50</v>
      </c>
      <c r="B54" s="54">
        <f>Beitragssätze!C10*100</f>
        <v>0.15</v>
      </c>
      <c r="C54" s="121">
        <f>ROUND(D72,2)</f>
        <v>0</v>
      </c>
      <c r="D54" s="2" t="b">
        <f t="shared" ref="D54:D56" si="1">IF(B17="X",TRUE,FALSE)</f>
        <v>0</v>
      </c>
      <c r="F54" s="8"/>
    </row>
    <row r="55" spans="1:7" ht="20.100000000000001" customHeight="1" thickBot="1" x14ac:dyDescent="0.25">
      <c r="A55" s="125" t="s">
        <v>58</v>
      </c>
      <c r="B55" s="56">
        <f>Beitragssätze!C11*100</f>
        <v>2</v>
      </c>
      <c r="C55" s="122">
        <f>TRUNC(D70,2)</f>
        <v>0</v>
      </c>
      <c r="D55" s="2" t="b">
        <f t="shared" si="1"/>
        <v>0</v>
      </c>
      <c r="F55" s="8"/>
    </row>
    <row r="56" spans="1:7" ht="20.100000000000001" customHeight="1" x14ac:dyDescent="0.2">
      <c r="A56" s="157" t="s">
        <v>39</v>
      </c>
      <c r="B56" s="57"/>
      <c r="C56" s="123">
        <f>SUM(C49:C55)</f>
        <v>0</v>
      </c>
      <c r="D56" s="2" t="b">
        <f t="shared" si="1"/>
        <v>0</v>
      </c>
      <c r="F56" s="8"/>
    </row>
    <row r="57" spans="1:7" ht="20.100000000000001" customHeight="1" x14ac:dyDescent="0.2">
      <c r="A57" s="126" t="s">
        <v>171</v>
      </c>
      <c r="B57" s="59"/>
      <c r="C57" s="124">
        <f>IF(D63=FALSE,0,D63)</f>
        <v>0</v>
      </c>
    </row>
    <row r="58" spans="1:7" ht="20.100000000000001" customHeight="1" x14ac:dyDescent="0.2">
      <c r="A58" s="139" t="s">
        <v>169</v>
      </c>
      <c r="B58" s="113"/>
      <c r="C58" s="114"/>
    </row>
    <row r="63" spans="1:7" x14ac:dyDescent="0.2">
      <c r="D63" s="115" t="b">
        <f>IF(D50,0,(IF(D43,(IF(AND(D43,D51=TRUE,D43&lt;D73),IF(D50,0,D43*D74)+(D73-D43)*Beitragssätze!C6,D43*D74)),IF(B45,(IF(AND(B45,D51=TRUE,B45&lt;D73),IF(D50,0,(ROUND(D73*Beitragssätze!C6,2))-(ROUND(B45*Beitragssätze!C7,2))),B45*D74))))))</f>
        <v>0</v>
      </c>
      <c r="F63" s="8"/>
      <c r="G63" s="116"/>
    </row>
    <row r="65" spans="4:6" x14ac:dyDescent="0.2">
      <c r="D65" s="115"/>
      <c r="F65" s="8"/>
    </row>
    <row r="66" spans="4:6" x14ac:dyDescent="0.2">
      <c r="D66" s="117">
        <f>IF(D43,IF(D49,0,D43*Beitragssätze!C5),IF(D49,0,B45*Beitragssätze!C5))</f>
        <v>0</v>
      </c>
    </row>
    <row r="67" spans="4:6" x14ac:dyDescent="0.2">
      <c r="D67" s="2" t="b">
        <f>IF(D50,IF(D43,D43*Beitragssätze!C7,B45*Beitragssätze!C7))</f>
        <v>0</v>
      </c>
    </row>
    <row r="68" spans="4:6" x14ac:dyDescent="0.2">
      <c r="D68" s="2">
        <f>IF(D43,(IF(D50=TRUE,0,D43*Beitragssätze!C7+C57)),IF(D50=TRUE,0,IF(B45=0,0,B45*Beitragssätze!C7+C57)))</f>
        <v>0</v>
      </c>
    </row>
    <row r="69" spans="4:6" x14ac:dyDescent="0.2">
      <c r="D69" s="117">
        <f>IF(D43,IF(D52,0,D43*Beitragssätze!C8),IF(D52,0,B45*Beitragssätze!C8))</f>
        <v>0</v>
      </c>
    </row>
    <row r="70" spans="4:6" x14ac:dyDescent="0.2">
      <c r="D70" s="117">
        <f>IF(D43,IF(D55,0,D43*Beitragssätze!C11),IF(D55,0,B45*Beitragssätze!C11))</f>
        <v>0</v>
      </c>
    </row>
    <row r="71" spans="4:6" x14ac:dyDescent="0.2">
      <c r="D71" s="117">
        <f>IF(D43,IF(D53,0,D43*Beitragssätze!C9),IF(D53,0,B45*Beitragssätze!C9))</f>
        <v>0</v>
      </c>
    </row>
    <row r="72" spans="4:6" x14ac:dyDescent="0.2">
      <c r="D72" s="117">
        <f>IF(D43,IF(D54,0,D43*Beitragssätze!C10),IF(D54,0,B45*Beitragssätze!C10))</f>
        <v>0</v>
      </c>
    </row>
    <row r="73" spans="4:6" x14ac:dyDescent="0.2">
      <c r="D73" s="118">
        <f>Beitragssätze!B14</f>
        <v>175</v>
      </c>
    </row>
    <row r="74" spans="4:6" x14ac:dyDescent="0.2">
      <c r="D74" s="119">
        <f>Beitragssätze!B15</f>
        <v>3.6000000000000004E-2</v>
      </c>
    </row>
  </sheetData>
  <sheetProtection sheet="1"/>
  <dataValidations count="2">
    <dataValidation allowBlank="1" showInputMessage="1" showErrorMessage="1" error="Wählen Sie bitte einen Eintrag aus der Liste aus." sqref="B5" xr:uid="{5DE85EF4-4824-4922-A9AA-946D4AFDB66A}"/>
    <dataValidation type="list" allowBlank="1" showInputMessage="1" showErrorMessage="1" error="Bitte nur ein X eintragen, oder das Feld leer lassen." sqref="B13:B15 B18" xr:uid="{C7C852B1-A34E-49E1-93DE-04C8DB0BC659}">
      <formula1>$D$13:$D$14</formula1>
    </dataValidation>
  </dataValidations>
  <printOptions horizontalCentered="1" verticalCentered="1"/>
  <pageMargins left="0" right="0" top="0" bottom="0" header="0.51180555555555551" footer="0.51180555555555551"/>
  <pageSetup paperSize="9" scale="98"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Tabelle30">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10" width="11.42578125" style="2" customWidth="1"/>
    <col min="11" max="16384" width="11.42578125" style="2"/>
  </cols>
  <sheetData>
    <row r="1" spans="1:4" ht="20.100000000000001" customHeight="1" x14ac:dyDescent="0.2">
      <c r="A1" s="78" t="s">
        <v>152</v>
      </c>
      <c r="B1" s="23"/>
    </row>
    <row r="2" spans="1:4" ht="30" customHeight="1" x14ac:dyDescent="0.2">
      <c r="A2" s="79" t="s">
        <v>161</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103</v>
      </c>
      <c r="B7" s="134"/>
      <c r="C7" s="81"/>
    </row>
    <row r="8" spans="1:4" ht="20.100000000000001" customHeight="1" x14ac:dyDescent="0.2">
      <c r="A8" s="80" t="s">
        <v>104</v>
      </c>
      <c r="B8" s="135"/>
    </row>
    <row r="9" spans="1:4" ht="20.100000000000001" customHeight="1" x14ac:dyDescent="0.2">
      <c r="A9" s="80" t="s">
        <v>105</v>
      </c>
      <c r="B9" s="134"/>
    </row>
    <row r="10" spans="1:4" ht="20.100000000000001" customHeight="1" x14ac:dyDescent="0.2">
      <c r="A10" s="239" t="s">
        <v>188</v>
      </c>
      <c r="B10" s="136">
        <v>0</v>
      </c>
    </row>
    <row r="11" spans="1:4" ht="30" customHeight="1" x14ac:dyDescent="0.2">
      <c r="A11" s="82" t="s">
        <v>106</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4" ht="20.100000000000001" customHeight="1" x14ac:dyDescent="0.2">
      <c r="A17" s="236" t="s">
        <v>180</v>
      </c>
      <c r="B17" s="238" t="str">
        <f>IF('Minijob 1'!B20="","",'Minijob 1'!B20)</f>
        <v/>
      </c>
    </row>
    <row r="18" spans="1:4" ht="20.100000000000001" customHeight="1" x14ac:dyDescent="0.2">
      <c r="A18" s="237" t="s">
        <v>181</v>
      </c>
      <c r="B18" s="76"/>
    </row>
    <row r="19" spans="1:4" ht="30" customHeight="1" x14ac:dyDescent="0.2">
      <c r="A19" s="79" t="s">
        <v>107</v>
      </c>
      <c r="B19" s="85"/>
      <c r="C19" s="23"/>
    </row>
    <row r="20" spans="1:4" ht="20.100000000000001" customHeight="1" x14ac:dyDescent="0.2">
      <c r="A20" s="209" t="s">
        <v>45</v>
      </c>
      <c r="B20" s="211" t="s">
        <v>37</v>
      </c>
      <c r="C20" s="210" t="s">
        <v>40</v>
      </c>
    </row>
    <row r="21" spans="1:4" ht="20.100000000000001" customHeight="1" x14ac:dyDescent="0.2">
      <c r="A21" s="84" t="s">
        <v>46</v>
      </c>
      <c r="B21" s="127">
        <f>Beitragssätze!C5*100</f>
        <v>13</v>
      </c>
      <c r="C21" s="129">
        <f t="shared" ref="C21:C29" si="0">C49</f>
        <v>0</v>
      </c>
    </row>
    <row r="22" spans="1:4" ht="20.100000000000001" customHeight="1" x14ac:dyDescent="0.2">
      <c r="A22" s="84" t="s">
        <v>47</v>
      </c>
      <c r="B22" s="127">
        <f>Beitragssätze!C6*100</f>
        <v>18.600000000000001</v>
      </c>
      <c r="C22" s="129">
        <f t="shared" si="0"/>
        <v>0</v>
      </c>
    </row>
    <row r="23" spans="1:4" ht="20.100000000000001" customHeight="1" x14ac:dyDescent="0.2">
      <c r="A23" s="84" t="s">
        <v>48</v>
      </c>
      <c r="B23" s="127">
        <f>Beitragssätze!C7*100</f>
        <v>15</v>
      </c>
      <c r="C23" s="129">
        <f t="shared" si="0"/>
        <v>0</v>
      </c>
    </row>
    <row r="24" spans="1:4" ht="20.100000000000001" customHeight="1" x14ac:dyDescent="0.2">
      <c r="A24" s="84" t="s">
        <v>57</v>
      </c>
      <c r="B24" s="127">
        <f>Beitragssätze!C8*100</f>
        <v>1.0999999999999999</v>
      </c>
      <c r="C24" s="129">
        <f t="shared" si="0"/>
        <v>0</v>
      </c>
    </row>
    <row r="25" spans="1:4" ht="20.100000000000001" customHeight="1" x14ac:dyDescent="0.2">
      <c r="A25" s="84" t="s">
        <v>49</v>
      </c>
      <c r="B25" s="127">
        <f>Beitragssätze!C9*100</f>
        <v>0.22</v>
      </c>
      <c r="C25" s="129">
        <f t="shared" si="0"/>
        <v>0</v>
      </c>
    </row>
    <row r="26" spans="1:4" ht="20.100000000000001" customHeight="1" x14ac:dyDescent="0.2">
      <c r="A26" s="84" t="s">
        <v>50</v>
      </c>
      <c r="B26" s="127">
        <f>Beitragssätze!C10*100</f>
        <v>0.15</v>
      </c>
      <c r="C26" s="129">
        <f t="shared" si="0"/>
        <v>0</v>
      </c>
    </row>
    <row r="27" spans="1:4" ht="20.100000000000001" customHeight="1" thickBot="1" x14ac:dyDescent="0.25">
      <c r="A27" s="86" t="s">
        <v>58</v>
      </c>
      <c r="B27" s="128">
        <f>Beitragssätze!C11*100</f>
        <v>2</v>
      </c>
      <c r="C27" s="130">
        <f t="shared" si="0"/>
        <v>0</v>
      </c>
    </row>
    <row r="28" spans="1:4" ht="20.100000000000001" customHeight="1" x14ac:dyDescent="0.2">
      <c r="A28" s="137" t="s">
        <v>39</v>
      </c>
      <c r="B28" s="138"/>
      <c r="C28" s="131">
        <f t="shared" si="0"/>
        <v>0</v>
      </c>
    </row>
    <row r="29" spans="1:4" ht="20.100000000000001" customHeight="1" x14ac:dyDescent="0.2">
      <c r="A29" s="147" t="s">
        <v>171</v>
      </c>
      <c r="B29" s="148"/>
      <c r="C29" s="132">
        <f t="shared" si="0"/>
        <v>0</v>
      </c>
    </row>
    <row r="30" spans="1:4" ht="30" customHeight="1" x14ac:dyDescent="0.2">
      <c r="A30" s="79" t="s">
        <v>108</v>
      </c>
      <c r="B30" s="8"/>
      <c r="C30" s="8"/>
      <c r="D30" s="88"/>
    </row>
    <row r="31" spans="1:4" ht="54.95" customHeight="1" x14ac:dyDescent="0.2">
      <c r="A31" s="89" t="str">
        <f>Beitragssätze!A30</f>
        <v>Minijob-Rechner (Excel) Version 1.2 barrierefrei (Stand 5. Mai 2025)</v>
      </c>
      <c r="B31" s="90"/>
      <c r="C31" s="91"/>
      <c r="D31" s="92"/>
    </row>
    <row r="32" spans="1:4" ht="24" thickBot="1" x14ac:dyDescent="0.4">
      <c r="A32" s="120" t="s">
        <v>167</v>
      </c>
      <c r="B32" s="93"/>
      <c r="C32" s="94"/>
      <c r="D32" s="92"/>
    </row>
    <row r="33" spans="1:4" ht="30" customHeight="1" x14ac:dyDescent="0.2">
      <c r="A33" s="95" t="s">
        <v>21</v>
      </c>
      <c r="B33" s="93"/>
      <c r="C33" s="94"/>
      <c r="D33" s="92"/>
    </row>
    <row r="34" spans="1:4" x14ac:dyDescent="0.2">
      <c r="A34" s="96"/>
      <c r="B34" s="93"/>
      <c r="C34" s="94"/>
      <c r="D34" s="88"/>
    </row>
    <row r="35" spans="1:4" x14ac:dyDescent="0.2">
      <c r="A35" s="97" t="s">
        <v>17</v>
      </c>
      <c r="B35" s="229" t="str">
        <f>IF('Minijob 1'!$B$38:$D$38="","",'Minijob 1'!$B$38:$D$38)</f>
        <v/>
      </c>
      <c r="C35" s="230"/>
      <c r="D35" s="82"/>
    </row>
    <row r="36" spans="1:4" x14ac:dyDescent="0.2">
      <c r="A36" s="96"/>
      <c r="B36" s="98"/>
      <c r="C36" s="94"/>
      <c r="D36" s="88"/>
    </row>
    <row r="37" spans="1:4" ht="12.75" customHeight="1" x14ac:dyDescent="0.2">
      <c r="A37" s="97" t="s">
        <v>22</v>
      </c>
      <c r="B37" s="223" t="str">
        <f>IF(B7="","",B7)</f>
        <v/>
      </c>
      <c r="C37" s="217"/>
      <c r="D37" s="99"/>
    </row>
    <row r="38" spans="1:4" x14ac:dyDescent="0.2">
      <c r="A38" s="96"/>
      <c r="B38" s="98"/>
      <c r="C38" s="94"/>
      <c r="D38" s="88"/>
    </row>
    <row r="39" spans="1:4" x14ac:dyDescent="0.2">
      <c r="A39" s="97" t="s">
        <v>170</v>
      </c>
      <c r="B39" s="224" t="str">
        <f>IF(B8="","",B8)</f>
        <v/>
      </c>
      <c r="C39" s="100"/>
      <c r="D39" s="88"/>
    </row>
    <row r="40" spans="1:4" x14ac:dyDescent="0.2">
      <c r="A40" s="96"/>
      <c r="B40" s="98"/>
      <c r="C40" s="100"/>
      <c r="D40" s="88"/>
    </row>
    <row r="41" spans="1:4" x14ac:dyDescent="0.2">
      <c r="A41" s="101" t="s">
        <v>24</v>
      </c>
      <c r="B41" s="225" t="str">
        <f>IF(B9="","",B9)</f>
        <v/>
      </c>
      <c r="C41" s="100"/>
      <c r="D41" s="88"/>
    </row>
    <row r="42" spans="1:4" x14ac:dyDescent="0.2">
      <c r="A42" s="102"/>
      <c r="B42" s="98"/>
      <c r="C42" s="107"/>
      <c r="D42" s="103"/>
    </row>
    <row r="43" spans="1:4" x14ac:dyDescent="0.2">
      <c r="A43" s="97" t="s">
        <v>25</v>
      </c>
      <c r="B43" s="225" t="str">
        <f>IF(B4="","",B4)</f>
        <v/>
      </c>
      <c r="C43" s="104"/>
      <c r="D43" s="105"/>
    </row>
    <row r="44" spans="1:4" x14ac:dyDescent="0.2">
      <c r="A44" s="102"/>
      <c r="B44" s="106"/>
      <c r="C44" s="107"/>
      <c r="D44" s="103"/>
    </row>
    <row r="45" spans="1:4" x14ac:dyDescent="0.2">
      <c r="A45" s="108" t="s">
        <v>26</v>
      </c>
      <c r="B45" s="218">
        <f>B10</f>
        <v>0</v>
      </c>
      <c r="C45" s="100"/>
      <c r="D45" s="88"/>
    </row>
    <row r="46" spans="1:4" ht="30" customHeight="1" x14ac:dyDescent="0.2">
      <c r="A46" s="95" t="s">
        <v>23</v>
      </c>
      <c r="B46" s="93"/>
      <c r="C46" s="94"/>
      <c r="D46" s="88"/>
    </row>
    <row r="47" spans="1:4" ht="24.95" customHeight="1" x14ac:dyDescent="0.2">
      <c r="A47" s="109" t="str">
        <f>Beitragssätze!A2</f>
        <v>Der gewählte Zeitraum, für den die Berechnung gültig ist: ab Januar 2025</v>
      </c>
      <c r="B47" s="149"/>
      <c r="C47" s="150"/>
      <c r="D47" s="88"/>
    </row>
    <row r="48" spans="1:4" ht="20.100000000000001" customHeight="1" x14ac:dyDescent="0.2">
      <c r="A48" s="219" t="s">
        <v>38</v>
      </c>
      <c r="B48" s="203" t="s">
        <v>37</v>
      </c>
      <c r="C48" s="226" t="s">
        <v>40</v>
      </c>
      <c r="D48" s="112"/>
    </row>
    <row r="49" spans="1:7" ht="20.100000000000001" customHeight="1" x14ac:dyDescent="0.2">
      <c r="A49" s="26" t="s">
        <v>46</v>
      </c>
      <c r="B49" s="54">
        <f>Beitragssätze!C5*100</f>
        <v>13</v>
      </c>
      <c r="C49" s="121">
        <f>ROUND(D66,2)</f>
        <v>0</v>
      </c>
      <c r="D49" s="2" t="b">
        <f>IF(B13="X",TRUE,FALSE)</f>
        <v>0</v>
      </c>
    </row>
    <row r="50" spans="1:7" ht="20.100000000000001" customHeight="1" x14ac:dyDescent="0.2">
      <c r="A50" s="26" t="s">
        <v>47</v>
      </c>
      <c r="B50" s="54">
        <f>Beitragssätze!C6*100</f>
        <v>18.600000000000001</v>
      </c>
      <c r="C50" s="121">
        <f>ROUND(D68,2)</f>
        <v>0</v>
      </c>
      <c r="D50" s="2" t="b">
        <f>IF(B14="X",TRUE,FALSE)</f>
        <v>0</v>
      </c>
    </row>
    <row r="51" spans="1:7" ht="20.100000000000001" customHeight="1" x14ac:dyDescent="0.2">
      <c r="A51" s="26" t="s">
        <v>48</v>
      </c>
      <c r="B51" s="54">
        <f>Beitragssätze!C7*100</f>
        <v>15</v>
      </c>
      <c r="C51" s="121">
        <f>ROUND(D67,2)</f>
        <v>0</v>
      </c>
      <c r="D51" s="2" t="b">
        <f>IF(B15="X",TRUE,FALSE)</f>
        <v>0</v>
      </c>
      <c r="F51" s="8"/>
    </row>
    <row r="52" spans="1:7" ht="20.100000000000001" customHeight="1" x14ac:dyDescent="0.2">
      <c r="A52" s="26" t="s">
        <v>57</v>
      </c>
      <c r="B52" s="54">
        <f>Beitragssätze!C8*100</f>
        <v>1.0999999999999999</v>
      </c>
      <c r="C52" s="121">
        <f>ROUND(D69,2)</f>
        <v>0</v>
      </c>
      <c r="D52" s="2" t="b">
        <f>IF(B16="X",TRUE,FALSE)</f>
        <v>0</v>
      </c>
      <c r="F52" s="8"/>
    </row>
    <row r="53" spans="1:7" ht="20.100000000000001" customHeight="1" x14ac:dyDescent="0.2">
      <c r="A53" s="26" t="s">
        <v>49</v>
      </c>
      <c r="B53" s="54">
        <f>Beitragssätze!C9*100</f>
        <v>0.22</v>
      </c>
      <c r="C53" s="121">
        <f>ROUND(D71,2)</f>
        <v>0</v>
      </c>
      <c r="D53" s="2" t="b">
        <f>FALSE</f>
        <v>0</v>
      </c>
      <c r="F53" s="8"/>
    </row>
    <row r="54" spans="1:7" ht="20.100000000000001" customHeight="1" x14ac:dyDescent="0.2">
      <c r="A54" s="26" t="s">
        <v>50</v>
      </c>
      <c r="B54" s="54">
        <f>Beitragssätze!C10*100</f>
        <v>0.15</v>
      </c>
      <c r="C54" s="121">
        <f>ROUND(D72,2)</f>
        <v>0</v>
      </c>
      <c r="D54" s="2" t="b">
        <f t="shared" ref="D54:D56" si="1">IF(B17="X",TRUE,FALSE)</f>
        <v>0</v>
      </c>
      <c r="F54" s="8"/>
    </row>
    <row r="55" spans="1:7" ht="20.100000000000001" customHeight="1" thickBot="1" x14ac:dyDescent="0.25">
      <c r="A55" s="125" t="s">
        <v>58</v>
      </c>
      <c r="B55" s="56">
        <f>Beitragssätze!C11*100</f>
        <v>2</v>
      </c>
      <c r="C55" s="122">
        <f>TRUNC(D70,2)</f>
        <v>0</v>
      </c>
      <c r="D55" s="2" t="b">
        <f t="shared" si="1"/>
        <v>0</v>
      </c>
      <c r="F55" s="8"/>
    </row>
    <row r="56" spans="1:7" ht="20.100000000000001" customHeight="1" x14ac:dyDescent="0.2">
      <c r="A56" s="157" t="s">
        <v>39</v>
      </c>
      <c r="B56" s="57"/>
      <c r="C56" s="123">
        <f>SUM(C49:C55)</f>
        <v>0</v>
      </c>
      <c r="D56" s="2" t="b">
        <f t="shared" si="1"/>
        <v>0</v>
      </c>
      <c r="F56" s="8"/>
    </row>
    <row r="57" spans="1:7" ht="20.100000000000001" customHeight="1" x14ac:dyDescent="0.2">
      <c r="A57" s="126" t="s">
        <v>171</v>
      </c>
      <c r="B57" s="59"/>
      <c r="C57" s="124">
        <f>IF(D63=FALSE,0,D63)</f>
        <v>0</v>
      </c>
    </row>
    <row r="58" spans="1:7" ht="20.100000000000001" customHeight="1" x14ac:dyDescent="0.2">
      <c r="A58" s="139" t="s">
        <v>169</v>
      </c>
      <c r="B58" s="113"/>
      <c r="C58" s="114"/>
    </row>
    <row r="63" spans="1:7" x14ac:dyDescent="0.2">
      <c r="D63" s="115" t="b">
        <f>IF(D50,0,(IF(D43,(IF(AND(D43,D51=TRUE,D43&lt;D73),IF(D50,0,D43*D74)+(D73-D43)*Beitragssätze!C6,D43*D74)),IF(B45,(IF(AND(B45,D51=TRUE,B45&lt;D73),IF(D50,0,(ROUND(D73*Beitragssätze!C6,2))-(ROUND(B45*Beitragssätze!C7,2))),B45*D74))))))</f>
        <v>0</v>
      </c>
      <c r="F63" s="8"/>
      <c r="G63" s="116"/>
    </row>
    <row r="65" spans="4:6" x14ac:dyDescent="0.2">
      <c r="D65" s="115"/>
      <c r="F65" s="8"/>
    </row>
    <row r="66" spans="4:6" x14ac:dyDescent="0.2">
      <c r="D66" s="117">
        <f>IF(D43,IF(D49,0,D43*Beitragssätze!C5),IF(D49,0,B45*Beitragssätze!C5))</f>
        <v>0</v>
      </c>
    </row>
    <row r="67" spans="4:6" x14ac:dyDescent="0.2">
      <c r="D67" s="2" t="b">
        <f>IF(D50,IF(D43,D43*Beitragssätze!C7,B45*Beitragssätze!C7))</f>
        <v>0</v>
      </c>
    </row>
    <row r="68" spans="4:6" x14ac:dyDescent="0.2">
      <c r="D68" s="2">
        <f>IF(D43,(IF(D50=TRUE,0,D43*Beitragssätze!C7+C57)),IF(D50=TRUE,0,IF(B45=0,0,B45*Beitragssätze!C7+C57)))</f>
        <v>0</v>
      </c>
    </row>
    <row r="69" spans="4:6" x14ac:dyDescent="0.2">
      <c r="D69" s="117">
        <f>IF(D43,IF(D52,0,D43*Beitragssätze!C8),IF(D52,0,B45*Beitragssätze!C8))</f>
        <v>0</v>
      </c>
    </row>
    <row r="70" spans="4:6" x14ac:dyDescent="0.2">
      <c r="D70" s="117">
        <f>IF(D43,IF(D55,0,D43*Beitragssätze!C11),IF(D55,0,B45*Beitragssätze!C11))</f>
        <v>0</v>
      </c>
    </row>
    <row r="71" spans="4:6" x14ac:dyDescent="0.2">
      <c r="D71" s="117">
        <f>IF(D43,IF(D53,0,D43*Beitragssätze!C9),IF(D53,0,B45*Beitragssätze!C9))</f>
        <v>0</v>
      </c>
    </row>
    <row r="72" spans="4:6" x14ac:dyDescent="0.2">
      <c r="D72" s="117">
        <f>IF(D43,IF(D54,0,D43*Beitragssätze!C10),IF(D54,0,B45*Beitragssätze!C10))</f>
        <v>0</v>
      </c>
    </row>
    <row r="73" spans="4:6" x14ac:dyDescent="0.2">
      <c r="D73" s="118">
        <f>Beitragssätze!B14</f>
        <v>175</v>
      </c>
    </row>
    <row r="74" spans="4:6" x14ac:dyDescent="0.2">
      <c r="D74" s="119">
        <f>Beitragssätze!B15</f>
        <v>3.6000000000000004E-2</v>
      </c>
    </row>
  </sheetData>
  <sheetProtection sheet="1" objects="1" scenarios="1"/>
  <dataValidations count="2">
    <dataValidation allowBlank="1" showInputMessage="1" showErrorMessage="1" error="Wählen Sie bitte einen Eintrag aus der Liste aus." sqref="B5" xr:uid="{C3FD2302-5A25-4211-873D-787EA2B7371A}"/>
    <dataValidation type="list" allowBlank="1" showInputMessage="1" showErrorMessage="1" error="Bitte nur ein X eintragen, oder das Feld leer lassen." sqref="B13:B15 B18" xr:uid="{12B2EB48-F06D-4F95-B2EE-8E66A59932A3}">
      <formula1>$D$13:$D$14</formula1>
    </dataValidation>
  </dataValidations>
  <printOptions horizontalCentered="1" verticalCentered="1"/>
  <pageMargins left="0" right="0" top="0" bottom="0" header="0.51180555555555551" footer="0.51180555555555551"/>
  <pageSetup paperSize="9" scale="98"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Tabelle31">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11" width="11.42578125" style="2" customWidth="1"/>
    <col min="12" max="16384" width="11.42578125" style="2"/>
  </cols>
  <sheetData>
    <row r="1" spans="1:4" ht="20.100000000000001" customHeight="1" x14ac:dyDescent="0.2">
      <c r="A1" s="78" t="s">
        <v>153</v>
      </c>
      <c r="B1" s="23"/>
    </row>
    <row r="2" spans="1:4" ht="30" customHeight="1" x14ac:dyDescent="0.2">
      <c r="A2" s="79" t="s">
        <v>162</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113</v>
      </c>
      <c r="B7" s="134"/>
      <c r="C7" s="81"/>
    </row>
    <row r="8" spans="1:4" ht="20.100000000000001" customHeight="1" x14ac:dyDescent="0.2">
      <c r="A8" s="80" t="s">
        <v>114</v>
      </c>
      <c r="B8" s="135"/>
    </row>
    <row r="9" spans="1:4" ht="20.100000000000001" customHeight="1" x14ac:dyDescent="0.2">
      <c r="A9" s="80" t="s">
        <v>115</v>
      </c>
      <c r="B9" s="134"/>
    </row>
    <row r="10" spans="1:4" ht="20.100000000000001" customHeight="1" x14ac:dyDescent="0.2">
      <c r="A10" s="239" t="s">
        <v>189</v>
      </c>
      <c r="B10" s="136">
        <v>0</v>
      </c>
    </row>
    <row r="11" spans="1:4" ht="30" customHeight="1" x14ac:dyDescent="0.2">
      <c r="A11" s="82" t="s">
        <v>116</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4" ht="20.100000000000001" customHeight="1" x14ac:dyDescent="0.2">
      <c r="A17" s="236" t="s">
        <v>180</v>
      </c>
      <c r="B17" s="238" t="str">
        <f>IF('Minijob 1'!B20="","",'Minijob 1'!B20)</f>
        <v/>
      </c>
    </row>
    <row r="18" spans="1:4" ht="20.100000000000001" customHeight="1" x14ac:dyDescent="0.2">
      <c r="A18" s="237" t="s">
        <v>181</v>
      </c>
      <c r="B18" s="76"/>
    </row>
    <row r="19" spans="1:4" ht="30" customHeight="1" x14ac:dyDescent="0.2">
      <c r="A19" s="79" t="s">
        <v>117</v>
      </c>
      <c r="B19" s="85"/>
      <c r="C19" s="23"/>
    </row>
    <row r="20" spans="1:4" ht="20.100000000000001" customHeight="1" x14ac:dyDescent="0.2">
      <c r="A20" s="231" t="s">
        <v>45</v>
      </c>
      <c r="B20" s="231" t="s">
        <v>37</v>
      </c>
      <c r="C20" s="231" t="s">
        <v>40</v>
      </c>
    </row>
    <row r="21" spans="1:4" ht="20.100000000000001" customHeight="1" x14ac:dyDescent="0.2">
      <c r="A21" s="158" t="s">
        <v>46</v>
      </c>
      <c r="B21" s="127">
        <f>Beitragssätze!C5*100</f>
        <v>13</v>
      </c>
      <c r="C21" s="161">
        <f t="shared" ref="C21:C29" si="0">C49</f>
        <v>0</v>
      </c>
    </row>
    <row r="22" spans="1:4" ht="20.100000000000001" customHeight="1" x14ac:dyDescent="0.2">
      <c r="A22" s="158" t="s">
        <v>47</v>
      </c>
      <c r="B22" s="127">
        <f>Beitragssätze!C6*100</f>
        <v>18.600000000000001</v>
      </c>
      <c r="C22" s="161">
        <f t="shared" si="0"/>
        <v>0</v>
      </c>
    </row>
    <row r="23" spans="1:4" ht="20.100000000000001" customHeight="1" x14ac:dyDescent="0.2">
      <c r="A23" s="158" t="s">
        <v>48</v>
      </c>
      <c r="B23" s="127">
        <f>Beitragssätze!C7*100</f>
        <v>15</v>
      </c>
      <c r="C23" s="161">
        <f t="shared" si="0"/>
        <v>0</v>
      </c>
    </row>
    <row r="24" spans="1:4" ht="20.100000000000001" customHeight="1" x14ac:dyDescent="0.2">
      <c r="A24" s="158" t="s">
        <v>57</v>
      </c>
      <c r="B24" s="127">
        <f>Beitragssätze!C8*100</f>
        <v>1.0999999999999999</v>
      </c>
      <c r="C24" s="161">
        <f t="shared" si="0"/>
        <v>0</v>
      </c>
    </row>
    <row r="25" spans="1:4" ht="20.100000000000001" customHeight="1" x14ac:dyDescent="0.2">
      <c r="A25" s="158" t="s">
        <v>49</v>
      </c>
      <c r="B25" s="127">
        <f>Beitragssätze!C9*100</f>
        <v>0.22</v>
      </c>
      <c r="C25" s="161">
        <f t="shared" si="0"/>
        <v>0</v>
      </c>
    </row>
    <row r="26" spans="1:4" ht="20.100000000000001" customHeight="1" x14ac:dyDescent="0.2">
      <c r="A26" s="158" t="s">
        <v>50</v>
      </c>
      <c r="B26" s="127">
        <f>Beitragssätze!C10*100</f>
        <v>0.15</v>
      </c>
      <c r="C26" s="161">
        <f t="shared" si="0"/>
        <v>0</v>
      </c>
    </row>
    <row r="27" spans="1:4" ht="20.100000000000001" customHeight="1" thickBot="1" x14ac:dyDescent="0.25">
      <c r="A27" s="159" t="s">
        <v>58</v>
      </c>
      <c r="B27" s="128">
        <f>Beitragssätze!C11*100</f>
        <v>2</v>
      </c>
      <c r="C27" s="162">
        <f t="shared" si="0"/>
        <v>0</v>
      </c>
    </row>
    <row r="28" spans="1:4" ht="20.100000000000001" customHeight="1" x14ac:dyDescent="0.2">
      <c r="A28" s="137" t="s">
        <v>39</v>
      </c>
      <c r="B28" s="138"/>
      <c r="C28" s="163">
        <f t="shared" si="0"/>
        <v>0</v>
      </c>
    </row>
    <row r="29" spans="1:4" ht="20.100000000000001" customHeight="1" x14ac:dyDescent="0.2">
      <c r="A29" s="160" t="s">
        <v>171</v>
      </c>
      <c r="B29" s="87"/>
      <c r="C29" s="164">
        <f t="shared" si="0"/>
        <v>0</v>
      </c>
    </row>
    <row r="30" spans="1:4" ht="30" customHeight="1" x14ac:dyDescent="0.2">
      <c r="A30" s="79" t="s">
        <v>118</v>
      </c>
      <c r="B30" s="8"/>
      <c r="C30" s="8"/>
      <c r="D30" s="88"/>
    </row>
    <row r="31" spans="1:4" s="143" customFormat="1" ht="54.95" customHeight="1" x14ac:dyDescent="0.2">
      <c r="A31" s="89" t="str">
        <f>Beitragssätze!A30</f>
        <v>Minijob-Rechner (Excel) Version 1.2 barrierefrei (Stand 5. Mai 2025)</v>
      </c>
      <c r="B31" s="140"/>
      <c r="C31" s="141"/>
      <c r="D31" s="142"/>
    </row>
    <row r="32" spans="1:4" ht="24" thickBot="1" x14ac:dyDescent="0.4">
      <c r="A32" s="120" t="s">
        <v>168</v>
      </c>
      <c r="B32" s="93"/>
      <c r="C32" s="94"/>
      <c r="D32" s="92"/>
    </row>
    <row r="33" spans="1:4" ht="30" customHeight="1" x14ac:dyDescent="0.2">
      <c r="A33" s="95" t="s">
        <v>21</v>
      </c>
      <c r="B33" s="93"/>
      <c r="C33" s="94"/>
      <c r="D33" s="92"/>
    </row>
    <row r="34" spans="1:4" x14ac:dyDescent="0.2">
      <c r="A34" s="96"/>
      <c r="B34" s="93"/>
      <c r="C34" s="94"/>
      <c r="D34" s="88"/>
    </row>
    <row r="35" spans="1:4" x14ac:dyDescent="0.2">
      <c r="A35" s="97" t="s">
        <v>17</v>
      </c>
      <c r="B35" s="229" t="str">
        <f>IF('Minijob 1'!$B$38:$D$38="","",'Minijob 1'!$B$38:$D$38)</f>
        <v/>
      </c>
      <c r="C35" s="230"/>
      <c r="D35" s="82"/>
    </row>
    <row r="36" spans="1:4" x14ac:dyDescent="0.2">
      <c r="A36" s="96"/>
      <c r="B36" s="98"/>
      <c r="C36" s="94"/>
      <c r="D36" s="88"/>
    </row>
    <row r="37" spans="1:4" ht="12.75" customHeight="1" x14ac:dyDescent="0.2">
      <c r="A37" s="97" t="s">
        <v>22</v>
      </c>
      <c r="B37" s="223" t="str">
        <f>IF(B7="","",B7)</f>
        <v/>
      </c>
      <c r="C37" s="217"/>
      <c r="D37" s="99"/>
    </row>
    <row r="38" spans="1:4" x14ac:dyDescent="0.2">
      <c r="A38" s="96"/>
      <c r="B38" s="98"/>
      <c r="C38" s="94"/>
      <c r="D38" s="88"/>
    </row>
    <row r="39" spans="1:4" x14ac:dyDescent="0.2">
      <c r="A39" s="97" t="s">
        <v>170</v>
      </c>
      <c r="B39" s="224" t="str">
        <f>IF(B8="","",B8)</f>
        <v/>
      </c>
      <c r="C39" s="100"/>
      <c r="D39" s="88"/>
    </row>
    <row r="40" spans="1:4" x14ac:dyDescent="0.2">
      <c r="A40" s="96"/>
      <c r="B40" s="98"/>
      <c r="C40" s="100"/>
      <c r="D40" s="88"/>
    </row>
    <row r="41" spans="1:4" x14ac:dyDescent="0.2">
      <c r="A41" s="101" t="s">
        <v>24</v>
      </c>
      <c r="B41" s="225" t="str">
        <f>IF(B9="","",B9)</f>
        <v/>
      </c>
      <c r="C41" s="100"/>
      <c r="D41" s="88"/>
    </row>
    <row r="42" spans="1:4" x14ac:dyDescent="0.2">
      <c r="A42" s="102"/>
      <c r="B42" s="98"/>
      <c r="C42" s="107"/>
      <c r="D42" s="103"/>
    </row>
    <row r="43" spans="1:4" x14ac:dyDescent="0.2">
      <c r="A43" s="97" t="s">
        <v>25</v>
      </c>
      <c r="B43" s="225" t="str">
        <f>IF(B4="","",B4)</f>
        <v/>
      </c>
      <c r="C43" s="104"/>
      <c r="D43" s="105"/>
    </row>
    <row r="44" spans="1:4" x14ac:dyDescent="0.2">
      <c r="A44" s="102"/>
      <c r="B44" s="106"/>
      <c r="C44" s="107"/>
      <c r="D44" s="103"/>
    </row>
    <row r="45" spans="1:4" x14ac:dyDescent="0.2">
      <c r="A45" s="108" t="s">
        <v>26</v>
      </c>
      <c r="B45" s="218">
        <f>B10</f>
        <v>0</v>
      </c>
      <c r="C45" s="100"/>
      <c r="D45" s="88"/>
    </row>
    <row r="46" spans="1:4" ht="30" customHeight="1" x14ac:dyDescent="0.2">
      <c r="A46" s="95" t="s">
        <v>23</v>
      </c>
      <c r="B46" s="93"/>
      <c r="C46" s="94"/>
      <c r="D46" s="88"/>
    </row>
    <row r="47" spans="1:4" s="143" customFormat="1" ht="24.95" customHeight="1" x14ac:dyDescent="0.2">
      <c r="A47" s="109" t="str">
        <f>Beitragssätze!A2</f>
        <v>Der gewählte Zeitraum, für den die Berechnung gültig ist: ab Januar 2025</v>
      </c>
      <c r="B47" s="144"/>
      <c r="C47" s="145"/>
      <c r="D47" s="146"/>
    </row>
    <row r="48" spans="1:4" ht="20.100000000000001" customHeight="1" x14ac:dyDescent="0.2">
      <c r="A48" s="219" t="s">
        <v>38</v>
      </c>
      <c r="B48" s="203" t="s">
        <v>37</v>
      </c>
      <c r="C48" s="226" t="s">
        <v>40</v>
      </c>
      <c r="D48" s="112"/>
    </row>
    <row r="49" spans="1:7" ht="20.100000000000001" customHeight="1" x14ac:dyDescent="0.2">
      <c r="A49" s="26" t="s">
        <v>46</v>
      </c>
      <c r="B49" s="54">
        <f>Beitragssätze!C5*100</f>
        <v>13</v>
      </c>
      <c r="C49" s="121">
        <f>ROUND(D66,2)</f>
        <v>0</v>
      </c>
      <c r="D49" s="2" t="b">
        <f>IF(B13="X",TRUE,FALSE)</f>
        <v>0</v>
      </c>
    </row>
    <row r="50" spans="1:7" ht="20.100000000000001" customHeight="1" x14ac:dyDescent="0.2">
      <c r="A50" s="26" t="s">
        <v>47</v>
      </c>
      <c r="B50" s="54">
        <f>Beitragssätze!C6*100</f>
        <v>18.600000000000001</v>
      </c>
      <c r="C50" s="121">
        <f>ROUND(D68,2)</f>
        <v>0</v>
      </c>
      <c r="D50" s="2" t="b">
        <f>IF(B14="X",TRUE,FALSE)</f>
        <v>0</v>
      </c>
    </row>
    <row r="51" spans="1:7" ht="20.100000000000001" customHeight="1" x14ac:dyDescent="0.2">
      <c r="A51" s="26" t="s">
        <v>48</v>
      </c>
      <c r="B51" s="54">
        <f>Beitragssätze!C7*100</f>
        <v>15</v>
      </c>
      <c r="C51" s="121">
        <f>ROUND(D67,2)</f>
        <v>0</v>
      </c>
      <c r="D51" s="2" t="b">
        <f>IF(B15="X",TRUE,FALSE)</f>
        <v>0</v>
      </c>
      <c r="F51" s="8"/>
    </row>
    <row r="52" spans="1:7" ht="20.100000000000001" customHeight="1" x14ac:dyDescent="0.2">
      <c r="A52" s="26" t="s">
        <v>57</v>
      </c>
      <c r="B52" s="54">
        <f>Beitragssätze!C8*100</f>
        <v>1.0999999999999999</v>
      </c>
      <c r="C52" s="121">
        <f>ROUND(D69,2)</f>
        <v>0</v>
      </c>
      <c r="D52" s="2" t="b">
        <f>IF(B16="X",TRUE,FALSE)</f>
        <v>0</v>
      </c>
      <c r="F52" s="8"/>
    </row>
    <row r="53" spans="1:7" ht="20.100000000000001" customHeight="1" x14ac:dyDescent="0.2">
      <c r="A53" s="26" t="s">
        <v>49</v>
      </c>
      <c r="B53" s="54">
        <f>Beitragssätze!C9*100</f>
        <v>0.22</v>
      </c>
      <c r="C53" s="121">
        <f>ROUND(D71,2)</f>
        <v>0</v>
      </c>
      <c r="D53" s="2" t="b">
        <f>FALSE</f>
        <v>0</v>
      </c>
      <c r="F53" s="8"/>
    </row>
    <row r="54" spans="1:7" ht="20.100000000000001" customHeight="1" x14ac:dyDescent="0.2">
      <c r="A54" s="26" t="s">
        <v>50</v>
      </c>
      <c r="B54" s="54">
        <f>Beitragssätze!C10*100</f>
        <v>0.15</v>
      </c>
      <c r="C54" s="121">
        <f>ROUND(D72,2)</f>
        <v>0</v>
      </c>
      <c r="D54" s="2" t="b">
        <f t="shared" ref="D54:D56" si="1">IF(B17="X",TRUE,FALSE)</f>
        <v>0</v>
      </c>
      <c r="F54" s="8"/>
    </row>
    <row r="55" spans="1:7" ht="20.100000000000001" customHeight="1" thickBot="1" x14ac:dyDescent="0.25">
      <c r="A55" s="125" t="s">
        <v>58</v>
      </c>
      <c r="B55" s="56">
        <f>Beitragssätze!C11*100</f>
        <v>2</v>
      </c>
      <c r="C55" s="122">
        <f>TRUNC(D70,2)</f>
        <v>0</v>
      </c>
      <c r="D55" s="2" t="b">
        <f t="shared" si="1"/>
        <v>0</v>
      </c>
      <c r="F55" s="8"/>
    </row>
    <row r="56" spans="1:7" ht="20.100000000000001" customHeight="1" x14ac:dyDescent="0.2">
      <c r="A56" s="157" t="s">
        <v>39</v>
      </c>
      <c r="B56" s="57"/>
      <c r="C56" s="123">
        <f>SUM(C49:C55)</f>
        <v>0</v>
      </c>
      <c r="D56" s="2" t="b">
        <f t="shared" si="1"/>
        <v>0</v>
      </c>
      <c r="F56" s="8"/>
    </row>
    <row r="57" spans="1:7" ht="20.100000000000001" customHeight="1" x14ac:dyDescent="0.2">
      <c r="A57" s="126" t="s">
        <v>171</v>
      </c>
      <c r="B57" s="59"/>
      <c r="C57" s="124">
        <f>IF(D63=FALSE,0,D63)</f>
        <v>0</v>
      </c>
    </row>
    <row r="58" spans="1:7" ht="20.100000000000001" customHeight="1" x14ac:dyDescent="0.2">
      <c r="A58" s="139" t="s">
        <v>169</v>
      </c>
      <c r="B58" s="113"/>
      <c r="C58" s="114"/>
    </row>
    <row r="63" spans="1:7" x14ac:dyDescent="0.2">
      <c r="D63" s="115" t="b">
        <f>IF(D50,0,(IF(D43,(IF(AND(D43,D51=TRUE,D43&lt;D73),IF(D50,0,D43*D74)+(D73-D43)*Beitragssätze!C6,D43*D74)),IF(B45,(IF(AND(B45,D51=TRUE,B45&lt;D73),IF(D50,0,(ROUND(D73*Beitragssätze!C6,2))-(ROUND(B45*Beitragssätze!C7,2))),B45*D74))))))</f>
        <v>0</v>
      </c>
      <c r="F63" s="8"/>
      <c r="G63" s="116"/>
    </row>
    <row r="65" spans="4:6" x14ac:dyDescent="0.2">
      <c r="D65" s="115"/>
      <c r="F65" s="8"/>
    </row>
    <row r="66" spans="4:6" x14ac:dyDescent="0.2">
      <c r="D66" s="117">
        <f>IF(D43,IF(D49,0,D43*Beitragssätze!C5),IF(D49,0,B45*Beitragssätze!C5))</f>
        <v>0</v>
      </c>
    </row>
    <row r="67" spans="4:6" x14ac:dyDescent="0.2">
      <c r="D67" s="2" t="b">
        <f>IF(D50,IF(D43,D43*Beitragssätze!C7,B45*Beitragssätze!C7))</f>
        <v>0</v>
      </c>
    </row>
    <row r="68" spans="4:6" x14ac:dyDescent="0.2">
      <c r="D68" s="2">
        <f>IF(D43,(IF(D50=TRUE,0,D43*Beitragssätze!C7+C57)),IF(D50=TRUE,0,IF(B45=0,0,B45*Beitragssätze!C7+C57)))</f>
        <v>0</v>
      </c>
    </row>
    <row r="69" spans="4:6" x14ac:dyDescent="0.2">
      <c r="D69" s="117">
        <f>IF(D43,IF(D52,0,D43*Beitragssätze!C8),IF(D52,0,B45*Beitragssätze!C8))</f>
        <v>0</v>
      </c>
    </row>
    <row r="70" spans="4:6" x14ac:dyDescent="0.2">
      <c r="D70" s="117">
        <f>IF(D43,IF(D55,0,D43*Beitragssätze!C11),IF(D55,0,B45*Beitragssätze!C11))</f>
        <v>0</v>
      </c>
    </row>
    <row r="71" spans="4:6" x14ac:dyDescent="0.2">
      <c r="D71" s="117">
        <f>IF(D43,IF(D53,0,D43*Beitragssätze!C9),IF(D53,0,B45*Beitragssätze!C9))</f>
        <v>0</v>
      </c>
    </row>
    <row r="72" spans="4:6" x14ac:dyDescent="0.2">
      <c r="D72" s="117">
        <f>IF(D43,IF(D54,0,D43*Beitragssätze!C10),IF(D54,0,B45*Beitragssätze!C10))</f>
        <v>0</v>
      </c>
    </row>
    <row r="73" spans="4:6" x14ac:dyDescent="0.2">
      <c r="D73" s="118">
        <f>Beitragssätze!B14</f>
        <v>175</v>
      </c>
    </row>
    <row r="74" spans="4:6" x14ac:dyDescent="0.2">
      <c r="D74" s="119">
        <f>Beitragssätze!B15</f>
        <v>3.6000000000000004E-2</v>
      </c>
    </row>
  </sheetData>
  <sheetProtection sheet="1"/>
  <dataValidations count="2">
    <dataValidation allowBlank="1" showInputMessage="1" showErrorMessage="1" error="Wählen Sie bitte einen Eintrag aus der Liste aus." sqref="B5" xr:uid="{97FE7B12-21D4-4303-A389-8270438CF645}"/>
    <dataValidation type="list" allowBlank="1" showInputMessage="1" showErrorMessage="1" error="Bitte nur ein X eintragen, oder das Feld leer lassen." sqref="B13:B15 B18" xr:uid="{B2F1223F-A3D3-4801-884B-FC01E47B49BA}">
      <formula1>$D$13:$D$14</formula1>
    </dataValidation>
  </dataValidations>
  <printOptions horizontalCentered="1" verticalCentered="1"/>
  <pageMargins left="0" right="0" top="0" bottom="0" header="0.51180555555555551" footer="0.51180555555555551"/>
  <pageSetup paperSize="9"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Tabelle32">
    <pageSetUpPr fitToPage="1"/>
  </sheetPr>
  <dimension ref="A1:G74"/>
  <sheetViews>
    <sheetView showGridLines="0" zoomScaleNormal="100" workbookViewId="0"/>
  </sheetViews>
  <sheetFormatPr baseColWidth="10" defaultRowHeight="12.75" x14ac:dyDescent="0.2"/>
  <cols>
    <col min="1" max="1" width="94.140625" style="2" customWidth="1"/>
    <col min="2" max="2" width="29.42578125" style="2" customWidth="1"/>
    <col min="3" max="3" width="25.140625" style="2" customWidth="1"/>
    <col min="4" max="4" width="15.140625" style="2" hidden="1" customWidth="1"/>
    <col min="5" max="11" width="11.42578125" style="2" customWidth="1"/>
    <col min="12" max="16384" width="11.42578125" style="2"/>
  </cols>
  <sheetData>
    <row r="1" spans="1:4" ht="20.100000000000001" customHeight="1" x14ac:dyDescent="0.2">
      <c r="A1" s="78" t="s">
        <v>154</v>
      </c>
      <c r="B1" s="23"/>
    </row>
    <row r="2" spans="1:4" ht="30" customHeight="1" x14ac:dyDescent="0.2">
      <c r="A2" s="79" t="s">
        <v>163</v>
      </c>
      <c r="B2" s="23"/>
    </row>
    <row r="3" spans="1:4" ht="20.100000000000001" customHeight="1" x14ac:dyDescent="0.2">
      <c r="A3" s="209" t="s">
        <v>63</v>
      </c>
      <c r="B3" s="210" t="s">
        <v>51</v>
      </c>
    </row>
    <row r="4" spans="1:4" ht="20.100000000000001" customHeight="1" x14ac:dyDescent="0.2">
      <c r="A4" s="80" t="s">
        <v>166</v>
      </c>
      <c r="B4" s="199" t="str">
        <f>IF('Minijob 1'!B7="","",'Minijob 1'!B7)</f>
        <v/>
      </c>
    </row>
    <row r="5" spans="1:4" ht="20.100000000000001" customHeight="1" x14ac:dyDescent="0.2">
      <c r="A5" s="80" t="s">
        <v>164</v>
      </c>
      <c r="B5" s="133" t="str">
        <f>'Minijob 1'!B8</f>
        <v>ab Januar 2025</v>
      </c>
    </row>
    <row r="6" spans="1:4" ht="20.100000000000001" customHeight="1" x14ac:dyDescent="0.2">
      <c r="A6" s="80" t="s">
        <v>165</v>
      </c>
      <c r="B6" s="199" t="str">
        <f>IF('Minijob 1'!B9="","",'Minijob 1'!B9)</f>
        <v/>
      </c>
    </row>
    <row r="7" spans="1:4" ht="20.100000000000001" customHeight="1" x14ac:dyDescent="0.2">
      <c r="A7" s="80" t="s">
        <v>119</v>
      </c>
      <c r="B7" s="134"/>
      <c r="C7" s="81"/>
    </row>
    <row r="8" spans="1:4" ht="20.100000000000001" customHeight="1" x14ac:dyDescent="0.2">
      <c r="A8" s="80" t="s">
        <v>120</v>
      </c>
      <c r="B8" s="135"/>
    </row>
    <row r="9" spans="1:4" ht="20.100000000000001" customHeight="1" x14ac:dyDescent="0.2">
      <c r="A9" s="80" t="s">
        <v>121</v>
      </c>
      <c r="B9" s="134"/>
    </row>
    <row r="10" spans="1:4" ht="20.100000000000001" customHeight="1" x14ac:dyDescent="0.2">
      <c r="A10" s="239" t="s">
        <v>190</v>
      </c>
      <c r="B10" s="136">
        <v>0</v>
      </c>
    </row>
    <row r="11" spans="1:4" ht="30" customHeight="1" x14ac:dyDescent="0.2">
      <c r="A11" s="82" t="s">
        <v>122</v>
      </c>
      <c r="B11" s="83"/>
    </row>
    <row r="12" spans="1:4" ht="20.100000000000001" customHeight="1" x14ac:dyDescent="0.2">
      <c r="A12" s="209" t="s">
        <v>64</v>
      </c>
      <c r="B12" s="210" t="s">
        <v>67</v>
      </c>
    </row>
    <row r="13" spans="1:4" ht="20.100000000000001" customHeight="1" x14ac:dyDescent="0.2">
      <c r="A13" s="235" t="s">
        <v>177</v>
      </c>
      <c r="B13" s="76"/>
      <c r="D13" s="2" t="s">
        <v>173</v>
      </c>
    </row>
    <row r="14" spans="1:4" ht="20.100000000000001" customHeight="1" x14ac:dyDescent="0.2">
      <c r="A14" s="236" t="s">
        <v>191</v>
      </c>
      <c r="B14" s="76"/>
    </row>
    <row r="15" spans="1:4" ht="20.100000000000001" customHeight="1" x14ac:dyDescent="0.2">
      <c r="A15" s="236" t="s">
        <v>178</v>
      </c>
      <c r="B15" s="76"/>
    </row>
    <row r="16" spans="1:4" ht="20.100000000000001" customHeight="1" x14ac:dyDescent="0.2">
      <c r="A16" s="236" t="s">
        <v>179</v>
      </c>
      <c r="B16" s="238" t="str">
        <f>IF('Minijob 1'!B19="","",'Minijob 1'!B19)</f>
        <v/>
      </c>
    </row>
    <row r="17" spans="1:4" ht="20.100000000000001" customHeight="1" x14ac:dyDescent="0.2">
      <c r="A17" s="236" t="s">
        <v>180</v>
      </c>
      <c r="B17" s="238" t="str">
        <f>IF('Minijob 1'!B20="","",'Minijob 1'!B20)</f>
        <v/>
      </c>
    </row>
    <row r="18" spans="1:4" ht="20.100000000000001" customHeight="1" x14ac:dyDescent="0.2">
      <c r="A18" s="237" t="s">
        <v>181</v>
      </c>
      <c r="B18" s="76"/>
    </row>
    <row r="19" spans="1:4" ht="30" customHeight="1" x14ac:dyDescent="0.2">
      <c r="A19" s="79" t="s">
        <v>123</v>
      </c>
      <c r="B19" s="85"/>
      <c r="C19" s="23"/>
    </row>
    <row r="20" spans="1:4" ht="20.100000000000001" customHeight="1" x14ac:dyDescent="0.2">
      <c r="A20" s="209" t="s">
        <v>45</v>
      </c>
      <c r="B20" s="211" t="s">
        <v>37</v>
      </c>
      <c r="C20" s="210" t="s">
        <v>40</v>
      </c>
    </row>
    <row r="21" spans="1:4" ht="20.100000000000001" customHeight="1" x14ac:dyDescent="0.2">
      <c r="A21" s="84" t="s">
        <v>46</v>
      </c>
      <c r="B21" s="127">
        <f>Beitragssätze!C5*100</f>
        <v>13</v>
      </c>
      <c r="C21" s="129">
        <f t="shared" ref="C21:C29" si="0">C49</f>
        <v>0</v>
      </c>
    </row>
    <row r="22" spans="1:4" ht="20.100000000000001" customHeight="1" x14ac:dyDescent="0.2">
      <c r="A22" s="84" t="s">
        <v>47</v>
      </c>
      <c r="B22" s="127">
        <f>Beitragssätze!C6*100</f>
        <v>18.600000000000001</v>
      </c>
      <c r="C22" s="129">
        <f t="shared" si="0"/>
        <v>0</v>
      </c>
    </row>
    <row r="23" spans="1:4" ht="20.100000000000001" customHeight="1" x14ac:dyDescent="0.2">
      <c r="A23" s="84" t="s">
        <v>48</v>
      </c>
      <c r="B23" s="127">
        <f>Beitragssätze!C7*100</f>
        <v>15</v>
      </c>
      <c r="C23" s="129">
        <f t="shared" si="0"/>
        <v>0</v>
      </c>
    </row>
    <row r="24" spans="1:4" ht="20.100000000000001" customHeight="1" x14ac:dyDescent="0.2">
      <c r="A24" s="84" t="s">
        <v>57</v>
      </c>
      <c r="B24" s="127">
        <f>Beitragssätze!C8*100</f>
        <v>1.0999999999999999</v>
      </c>
      <c r="C24" s="129">
        <f t="shared" si="0"/>
        <v>0</v>
      </c>
    </row>
    <row r="25" spans="1:4" ht="20.100000000000001" customHeight="1" x14ac:dyDescent="0.2">
      <c r="A25" s="84" t="s">
        <v>49</v>
      </c>
      <c r="B25" s="127">
        <f>Beitragssätze!C9*100</f>
        <v>0.22</v>
      </c>
      <c r="C25" s="129">
        <f t="shared" si="0"/>
        <v>0</v>
      </c>
    </row>
    <row r="26" spans="1:4" ht="20.100000000000001" customHeight="1" x14ac:dyDescent="0.2">
      <c r="A26" s="84" t="s">
        <v>50</v>
      </c>
      <c r="B26" s="127">
        <f>Beitragssätze!C10*100</f>
        <v>0.15</v>
      </c>
      <c r="C26" s="129">
        <f t="shared" si="0"/>
        <v>0</v>
      </c>
    </row>
    <row r="27" spans="1:4" ht="20.100000000000001" customHeight="1" thickBot="1" x14ac:dyDescent="0.25">
      <c r="A27" s="86" t="s">
        <v>58</v>
      </c>
      <c r="B27" s="128">
        <f>Beitragssätze!C11*100</f>
        <v>2</v>
      </c>
      <c r="C27" s="130">
        <f t="shared" si="0"/>
        <v>0</v>
      </c>
    </row>
    <row r="28" spans="1:4" ht="20.100000000000001" customHeight="1" x14ac:dyDescent="0.2">
      <c r="A28" s="137" t="s">
        <v>39</v>
      </c>
      <c r="B28" s="138"/>
      <c r="C28" s="131">
        <f t="shared" si="0"/>
        <v>0</v>
      </c>
    </row>
    <row r="29" spans="1:4" ht="20.100000000000001" customHeight="1" x14ac:dyDescent="0.2">
      <c r="A29" s="23" t="s">
        <v>171</v>
      </c>
      <c r="B29" s="87"/>
      <c r="C29" s="132">
        <f t="shared" si="0"/>
        <v>0</v>
      </c>
    </row>
    <row r="30" spans="1:4" ht="30" customHeight="1" x14ac:dyDescent="0.2">
      <c r="A30" s="79" t="s">
        <v>124</v>
      </c>
      <c r="B30" s="8"/>
      <c r="C30" s="8"/>
      <c r="D30" s="88"/>
    </row>
    <row r="31" spans="1:4" ht="54.95" customHeight="1" x14ac:dyDescent="0.2">
      <c r="A31" s="89" t="str">
        <f>Beitragssätze!A30</f>
        <v>Minijob-Rechner (Excel) Version 1.2 barrierefrei (Stand 5. Mai 2025)</v>
      </c>
      <c r="B31" s="90"/>
      <c r="C31" s="91"/>
      <c r="D31" s="92"/>
    </row>
    <row r="32" spans="1:4" ht="24" thickBot="1" x14ac:dyDescent="0.4">
      <c r="A32" s="120" t="s">
        <v>168</v>
      </c>
      <c r="B32" s="93"/>
      <c r="C32" s="94"/>
      <c r="D32" s="92"/>
    </row>
    <row r="33" spans="1:4" ht="30" customHeight="1" x14ac:dyDescent="0.2">
      <c r="A33" s="95" t="s">
        <v>21</v>
      </c>
      <c r="B33" s="93"/>
      <c r="C33" s="94"/>
      <c r="D33" s="92"/>
    </row>
    <row r="34" spans="1:4" x14ac:dyDescent="0.2">
      <c r="A34" s="96"/>
      <c r="B34" s="93"/>
      <c r="C34" s="94"/>
      <c r="D34" s="88"/>
    </row>
    <row r="35" spans="1:4" x14ac:dyDescent="0.2">
      <c r="A35" s="97" t="s">
        <v>17</v>
      </c>
      <c r="B35" s="229" t="str">
        <f>IF('Minijob 1'!$B$38:$D$38="","",'Minijob 1'!$B$38:$D$38)</f>
        <v/>
      </c>
      <c r="C35" s="230"/>
      <c r="D35" s="82"/>
    </row>
    <row r="36" spans="1:4" x14ac:dyDescent="0.2">
      <c r="A36" s="96"/>
      <c r="B36" s="98"/>
      <c r="C36" s="94"/>
      <c r="D36" s="88"/>
    </row>
    <row r="37" spans="1:4" ht="12.75" customHeight="1" x14ac:dyDescent="0.2">
      <c r="A37" s="97" t="s">
        <v>22</v>
      </c>
      <c r="B37" s="223" t="str">
        <f>IF(B7="","",B7)</f>
        <v/>
      </c>
      <c r="C37" s="217"/>
      <c r="D37" s="99"/>
    </row>
    <row r="38" spans="1:4" x14ac:dyDescent="0.2">
      <c r="A38" s="96"/>
      <c r="B38" s="98"/>
      <c r="C38" s="94"/>
      <c r="D38" s="88"/>
    </row>
    <row r="39" spans="1:4" x14ac:dyDescent="0.2">
      <c r="A39" s="97" t="s">
        <v>170</v>
      </c>
      <c r="B39" s="224" t="str">
        <f>IF(B8="","",B8)</f>
        <v/>
      </c>
      <c r="C39" s="100"/>
      <c r="D39" s="88"/>
    </row>
    <row r="40" spans="1:4" x14ac:dyDescent="0.2">
      <c r="A40" s="96"/>
      <c r="B40" s="98"/>
      <c r="C40" s="94"/>
      <c r="D40" s="88"/>
    </row>
    <row r="41" spans="1:4" x14ac:dyDescent="0.2">
      <c r="A41" s="101" t="s">
        <v>24</v>
      </c>
      <c r="B41" s="225" t="str">
        <f>IF(B9="","",B9)</f>
        <v/>
      </c>
      <c r="C41" s="94"/>
      <c r="D41" s="88"/>
    </row>
    <row r="42" spans="1:4" x14ac:dyDescent="0.2">
      <c r="A42" s="102"/>
      <c r="B42" s="98"/>
      <c r="C42" s="100"/>
      <c r="D42" s="103"/>
    </row>
    <row r="43" spans="1:4" x14ac:dyDescent="0.2">
      <c r="A43" s="97" t="s">
        <v>25</v>
      </c>
      <c r="B43" s="225" t="str">
        <f>IF(B4="","",B4)</f>
        <v/>
      </c>
      <c r="C43" s="104"/>
      <c r="D43" s="105"/>
    </row>
    <row r="44" spans="1:4" x14ac:dyDescent="0.2">
      <c r="A44" s="102"/>
      <c r="B44" s="106"/>
      <c r="C44" s="107"/>
      <c r="D44" s="103"/>
    </row>
    <row r="45" spans="1:4" x14ac:dyDescent="0.2">
      <c r="A45" s="108" t="s">
        <v>26</v>
      </c>
      <c r="B45" s="218">
        <f>B10</f>
        <v>0</v>
      </c>
      <c r="C45" s="100"/>
      <c r="D45" s="88"/>
    </row>
    <row r="46" spans="1:4" ht="30" customHeight="1" x14ac:dyDescent="0.2">
      <c r="A46" s="95" t="s">
        <v>23</v>
      </c>
      <c r="B46" s="93"/>
      <c r="C46" s="94"/>
      <c r="D46" s="88"/>
    </row>
    <row r="47" spans="1:4" ht="24.95" customHeight="1" x14ac:dyDescent="0.2">
      <c r="A47" s="109" t="str">
        <f>Beitragssätze!A2</f>
        <v>Der gewählte Zeitraum, für den die Berechnung gültig ist: ab Januar 2025</v>
      </c>
      <c r="B47" s="110"/>
      <c r="C47" s="111"/>
      <c r="D47" s="88"/>
    </row>
    <row r="48" spans="1:4" ht="20.100000000000001" customHeight="1" x14ac:dyDescent="0.2">
      <c r="A48" s="219" t="s">
        <v>38</v>
      </c>
      <c r="B48" s="203" t="s">
        <v>37</v>
      </c>
      <c r="C48" s="226" t="s">
        <v>40</v>
      </c>
      <c r="D48" s="112"/>
    </row>
    <row r="49" spans="1:7" ht="20.100000000000001" customHeight="1" x14ac:dyDescent="0.2">
      <c r="A49" s="26" t="s">
        <v>46</v>
      </c>
      <c r="B49" s="54">
        <f>Beitragssätze!C5*100</f>
        <v>13</v>
      </c>
      <c r="C49" s="121">
        <f>ROUND(D66,2)</f>
        <v>0</v>
      </c>
      <c r="D49" s="2" t="b">
        <f>IF(B13="X",TRUE,FALSE)</f>
        <v>0</v>
      </c>
    </row>
    <row r="50" spans="1:7" ht="20.100000000000001" customHeight="1" x14ac:dyDescent="0.2">
      <c r="A50" s="26" t="s">
        <v>47</v>
      </c>
      <c r="B50" s="54">
        <f>Beitragssätze!C6*100</f>
        <v>18.600000000000001</v>
      </c>
      <c r="C50" s="121">
        <f>ROUND(D68,2)</f>
        <v>0</v>
      </c>
      <c r="D50" s="2" t="b">
        <f>IF(B14="X",TRUE,FALSE)</f>
        <v>0</v>
      </c>
    </row>
    <row r="51" spans="1:7" ht="20.100000000000001" customHeight="1" x14ac:dyDescent="0.2">
      <c r="A51" s="26" t="s">
        <v>48</v>
      </c>
      <c r="B51" s="54">
        <f>Beitragssätze!C7*100</f>
        <v>15</v>
      </c>
      <c r="C51" s="121">
        <f>ROUND(D67,2)</f>
        <v>0</v>
      </c>
      <c r="D51" s="2" t="b">
        <f>IF(B15="X",TRUE,FALSE)</f>
        <v>0</v>
      </c>
      <c r="F51" s="8"/>
    </row>
    <row r="52" spans="1:7" ht="20.100000000000001" customHeight="1" x14ac:dyDescent="0.2">
      <c r="A52" s="26" t="s">
        <v>57</v>
      </c>
      <c r="B52" s="54">
        <f>Beitragssätze!C8*100</f>
        <v>1.0999999999999999</v>
      </c>
      <c r="C52" s="121">
        <f>ROUND(D69,2)</f>
        <v>0</v>
      </c>
      <c r="D52" s="2" t="b">
        <f>IF(B16="X",TRUE,FALSE)</f>
        <v>0</v>
      </c>
      <c r="F52" s="8"/>
    </row>
    <row r="53" spans="1:7" ht="20.100000000000001" customHeight="1" x14ac:dyDescent="0.2">
      <c r="A53" s="26" t="s">
        <v>49</v>
      </c>
      <c r="B53" s="54">
        <f>Beitragssätze!C9*100</f>
        <v>0.22</v>
      </c>
      <c r="C53" s="121">
        <f>ROUND(D71,2)</f>
        <v>0</v>
      </c>
      <c r="D53" s="2" t="b">
        <f>FALSE</f>
        <v>0</v>
      </c>
      <c r="F53" s="8"/>
    </row>
    <row r="54" spans="1:7" ht="20.100000000000001" customHeight="1" x14ac:dyDescent="0.2">
      <c r="A54" s="26" t="s">
        <v>50</v>
      </c>
      <c r="B54" s="54">
        <f>Beitragssätze!C10*100</f>
        <v>0.15</v>
      </c>
      <c r="C54" s="121">
        <f>ROUND(D72,2)</f>
        <v>0</v>
      </c>
      <c r="D54" s="2" t="b">
        <f t="shared" ref="D54:D56" si="1">IF(B17="X",TRUE,FALSE)</f>
        <v>0</v>
      </c>
      <c r="F54" s="8"/>
    </row>
    <row r="55" spans="1:7" ht="20.100000000000001" customHeight="1" thickBot="1" x14ac:dyDescent="0.25">
      <c r="A55" s="125" t="s">
        <v>58</v>
      </c>
      <c r="B55" s="56">
        <f>Beitragssätze!C11*100</f>
        <v>2</v>
      </c>
      <c r="C55" s="122">
        <f>TRUNC(D70,2)</f>
        <v>0</v>
      </c>
      <c r="D55" s="2" t="b">
        <f t="shared" si="1"/>
        <v>0</v>
      </c>
      <c r="F55" s="8"/>
    </row>
    <row r="56" spans="1:7" ht="20.100000000000001" customHeight="1" x14ac:dyDescent="0.2">
      <c r="A56" s="157" t="s">
        <v>39</v>
      </c>
      <c r="B56" s="57"/>
      <c r="C56" s="123">
        <f>SUM(C49:C55)</f>
        <v>0</v>
      </c>
      <c r="D56" s="2" t="b">
        <f t="shared" si="1"/>
        <v>0</v>
      </c>
      <c r="F56" s="8"/>
    </row>
    <row r="57" spans="1:7" ht="20.100000000000001" customHeight="1" x14ac:dyDescent="0.2">
      <c r="A57" s="126" t="s">
        <v>171</v>
      </c>
      <c r="B57" s="59"/>
      <c r="C57" s="124">
        <f>IF(D63=FALSE,0,D63)</f>
        <v>0</v>
      </c>
    </row>
    <row r="58" spans="1:7" ht="20.100000000000001" customHeight="1" x14ac:dyDescent="0.2">
      <c r="A58" s="139" t="s">
        <v>169</v>
      </c>
      <c r="B58" s="113"/>
      <c r="C58" s="114"/>
    </row>
    <row r="63" spans="1:7" x14ac:dyDescent="0.2">
      <c r="D63" s="115" t="b">
        <f>IF(D50,0,(IF(D43,(IF(AND(D43,D51=TRUE,D43&lt;D73),IF(D50,0,D43*D74)+(D73-D43)*Beitragssätze!C6,D43*D74)),IF(B45,(IF(AND(B45,D51=TRUE,B45&lt;D73),IF(D50,0,(ROUND(D73*Beitragssätze!C6,2))-(ROUND(B45*Beitragssätze!C7,2))),B45*D74))))))</f>
        <v>0</v>
      </c>
      <c r="F63" s="8"/>
      <c r="G63" s="116"/>
    </row>
    <row r="65" spans="4:6" x14ac:dyDescent="0.2">
      <c r="D65" s="115"/>
      <c r="F65" s="8"/>
    </row>
    <row r="66" spans="4:6" x14ac:dyDescent="0.2">
      <c r="D66" s="117">
        <f>IF(D43,IF(D49,0,D43*Beitragssätze!C5),IF(D49,0,B45*Beitragssätze!C5))</f>
        <v>0</v>
      </c>
    </row>
    <row r="67" spans="4:6" x14ac:dyDescent="0.2">
      <c r="D67" s="2" t="b">
        <f>IF(D50,IF(D43,D43*Beitragssätze!C7,B45*Beitragssätze!C7))</f>
        <v>0</v>
      </c>
    </row>
    <row r="68" spans="4:6" x14ac:dyDescent="0.2">
      <c r="D68" s="2">
        <f>IF(D43,(IF(D50=TRUE,0,D43*Beitragssätze!C7+C57)),IF(D50=TRUE,0,IF(B45=0,0,B45*Beitragssätze!C7+C57)))</f>
        <v>0</v>
      </c>
    </row>
    <row r="69" spans="4:6" x14ac:dyDescent="0.2">
      <c r="D69" s="117">
        <f>IF(D43,IF(D52,0,D43*Beitragssätze!C8),IF(D52,0,B45*Beitragssätze!C8))</f>
        <v>0</v>
      </c>
    </row>
    <row r="70" spans="4:6" x14ac:dyDescent="0.2">
      <c r="D70" s="117">
        <f>IF(D43,IF(D55,0,D43*Beitragssätze!C11),IF(D55,0,B45*Beitragssätze!C11))</f>
        <v>0</v>
      </c>
    </row>
    <row r="71" spans="4:6" x14ac:dyDescent="0.2">
      <c r="D71" s="117">
        <f>IF(D43,IF(D53,0,D43*Beitragssätze!C9),IF(D53,0,B45*Beitragssätze!C9))</f>
        <v>0</v>
      </c>
    </row>
    <row r="72" spans="4:6" x14ac:dyDescent="0.2">
      <c r="D72" s="117">
        <f>IF(D43,IF(D54,0,D43*Beitragssätze!C10),IF(D54,0,B45*Beitragssätze!C10))</f>
        <v>0</v>
      </c>
    </row>
    <row r="73" spans="4:6" x14ac:dyDescent="0.2">
      <c r="D73" s="118">
        <f>Beitragssätze!B14</f>
        <v>175</v>
      </c>
    </row>
    <row r="74" spans="4:6" x14ac:dyDescent="0.2">
      <c r="D74" s="119">
        <f>Beitragssätze!B15</f>
        <v>3.6000000000000004E-2</v>
      </c>
    </row>
  </sheetData>
  <sheetProtection sheet="1"/>
  <dataValidations count="2">
    <dataValidation allowBlank="1" showInputMessage="1" showErrorMessage="1" error="Wählen Sie bitte einen Eintrag aus der Liste aus." sqref="B5" xr:uid="{D5C68BE4-A6D7-492D-A978-EE3B17EA2555}"/>
    <dataValidation type="list" allowBlank="1" showInputMessage="1" showErrorMessage="1" error="Bitte nur ein X eintragen, oder das Feld leer lassen." sqref="B13:B15 B18" xr:uid="{2DED986A-5FE8-40C8-9A02-1194556DBE4A}">
      <formula1>$D$13:$D$14</formula1>
    </dataValidation>
  </dataValidations>
  <printOptions horizontalCentered="1" verticalCentered="1"/>
  <pageMargins left="0" right="0" top="0" bottom="0" header="0.51180555555555551" footer="0.51180555555555551"/>
  <pageSetup paperSize="9" firstPageNumber="0" orientation="landscape" horizontalDpi="300" verticalDpi="300" r:id="rId1"/>
  <headerFooter alignWithMargins="0"/>
  <drawing r:id="rId2"/>
  <legacyDrawing r:id="rId3"/>
  <tableParts count="4">
    <tablePart r:id="rId4"/>
    <tablePart r:id="rId5"/>
    <tablePart r:id="rId6"/>
    <tablePart r:id="rId7"/>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Tabelle11">
    <pageSetUpPr fitToPage="1"/>
  </sheetPr>
  <dimension ref="A1:G51"/>
  <sheetViews>
    <sheetView showGridLines="0" zoomScaleNormal="100" workbookViewId="0"/>
  </sheetViews>
  <sheetFormatPr baseColWidth="10" defaultRowHeight="12.75" x14ac:dyDescent="0.2"/>
  <cols>
    <col min="1" max="1" width="55.7109375" style="27" customWidth="1"/>
    <col min="2" max="2" width="30" style="27" customWidth="1"/>
    <col min="3" max="3" width="17.85546875" style="27" customWidth="1"/>
    <col min="4" max="4" width="11.42578125" style="27" customWidth="1"/>
    <col min="5" max="16384" width="11.42578125" style="27"/>
  </cols>
  <sheetData>
    <row r="1" spans="1:5" ht="20.100000000000001" customHeight="1" x14ac:dyDescent="0.2">
      <c r="A1" s="69" t="s">
        <v>140</v>
      </c>
      <c r="D1" s="28"/>
      <c r="E1" s="28"/>
    </row>
    <row r="2" spans="1:5" ht="54.95" customHeight="1" x14ac:dyDescent="0.2">
      <c r="A2" s="50" t="str">
        <f>Beitragssätze!A30</f>
        <v>Minijob-Rechner (Excel) Version 1.2 barrierefrei (Stand 5. Mai 2025)</v>
      </c>
      <c r="B2" s="29"/>
      <c r="C2" s="30"/>
      <c r="E2" s="31"/>
    </row>
    <row r="3" spans="1:5" ht="24" thickBot="1" x14ac:dyDescent="0.4">
      <c r="A3" s="34" t="s">
        <v>0</v>
      </c>
      <c r="B3" s="32"/>
      <c r="C3" s="33"/>
      <c r="E3" s="28"/>
    </row>
    <row r="4" spans="1:5" ht="39.950000000000003" customHeight="1" x14ac:dyDescent="0.2">
      <c r="A4" s="51" t="s">
        <v>16</v>
      </c>
      <c r="B4" s="32"/>
      <c r="C4" s="35"/>
      <c r="E4" s="28"/>
    </row>
    <row r="5" spans="1:5" ht="20.100000000000001" customHeight="1" x14ac:dyDescent="0.2">
      <c r="A5" s="67" t="s">
        <v>17</v>
      </c>
      <c r="B5" s="200" t="str">
        <f>IF('Minijob 1'!B38="","",'Minijob 1'!B38)</f>
        <v/>
      </c>
      <c r="C5" s="201"/>
      <c r="E5" s="28"/>
    </row>
    <row r="6" spans="1:5" ht="20.100000000000001" customHeight="1" x14ac:dyDescent="0.2">
      <c r="A6" s="67" t="s">
        <v>25</v>
      </c>
      <c r="B6" s="232" t="str">
        <f>IF('Minijob 1'!B7="","",'Minijob 1'!B7)</f>
        <v/>
      </c>
      <c r="C6" s="201"/>
      <c r="E6" s="28"/>
    </row>
    <row r="7" spans="1:5" ht="39.950000000000003" customHeight="1" x14ac:dyDescent="0.2">
      <c r="A7" s="52" t="str">
        <f>Beitragssätze!A2</f>
        <v>Der gewählte Zeitraum, für den die Berechnung gültig ist: ab Januar 2025</v>
      </c>
      <c r="B7" s="36"/>
      <c r="C7" s="37"/>
    </row>
    <row r="8" spans="1:5" ht="24.95" customHeight="1" x14ac:dyDescent="0.2">
      <c r="A8" s="38" t="s">
        <v>125</v>
      </c>
      <c r="B8" s="36"/>
      <c r="C8" s="37"/>
    </row>
    <row r="9" spans="1:5" ht="20.100000000000001" customHeight="1" x14ac:dyDescent="0.2">
      <c r="A9" s="202" t="s">
        <v>38</v>
      </c>
      <c r="B9" s="203" t="s">
        <v>37</v>
      </c>
      <c r="C9" s="203" t="s">
        <v>40</v>
      </c>
    </row>
    <row r="10" spans="1:5" ht="20.100000000000001" customHeight="1" x14ac:dyDescent="0.2">
      <c r="A10" s="53" t="s">
        <v>46</v>
      </c>
      <c r="B10" s="54">
        <f>Beitragssätze!C5*100</f>
        <v>13</v>
      </c>
      <c r="C10" s="39">
        <f>'Minijob 1'!C52+'Minijob 2'!C49+'Minijob 3'!C49+'Minijob 4'!C49+'Minijob 5'!C49+'Minijob 6'!C49+'Minijob 7'!C49+'Minijob 8'!C49+'Minijob 9'!C49+'Minijob 10'!C49</f>
        <v>0</v>
      </c>
    </row>
    <row r="11" spans="1:5" ht="20.100000000000001" customHeight="1" x14ac:dyDescent="0.2">
      <c r="A11" s="53" t="s">
        <v>47</v>
      </c>
      <c r="B11" s="54">
        <f>Beitragssätze!C6*100</f>
        <v>18.600000000000001</v>
      </c>
      <c r="C11" s="39">
        <f>'Minijob 1'!C53+'Minijob 2'!C50+'Minijob 3'!C50+'Minijob 4'!C50+'Minijob 5'!C50+'Minijob 6'!C50+'Minijob 7'!C50+'Minijob 8'!C50+'Minijob 9'!C50+'Minijob 10'!C50</f>
        <v>0</v>
      </c>
    </row>
    <row r="12" spans="1:5" ht="20.100000000000001" customHeight="1" x14ac:dyDescent="0.2">
      <c r="A12" s="53" t="s">
        <v>48</v>
      </c>
      <c r="B12" s="54">
        <f>Beitragssätze!C7*100</f>
        <v>15</v>
      </c>
      <c r="C12" s="39">
        <f>'Minijob 1'!C54+'Minijob 2'!C51+'Minijob 3'!C51+'Minijob 4'!C51+'Minijob 5'!C51+'Minijob 6'!C51+'Minijob 7'!C51+'Minijob 8'!C51+'Minijob 9'!C51+'Minijob 10'!C51</f>
        <v>0</v>
      </c>
    </row>
    <row r="13" spans="1:5" ht="20.100000000000001" customHeight="1" x14ac:dyDescent="0.2">
      <c r="A13" s="53" t="s">
        <v>57</v>
      </c>
      <c r="B13" s="54">
        <f>Beitragssätze!C8*100</f>
        <v>1.0999999999999999</v>
      </c>
      <c r="C13" s="39">
        <f>'Minijob 1'!C55+'Minijob 2'!C52+'Minijob 3'!C52+'Minijob 4'!C52+'Minijob 5'!C52+'Minijob 6'!C52+'Minijob 7'!C52+'Minijob 8'!C52+'Minijob 9'!C52+'Minijob 10'!C52</f>
        <v>0</v>
      </c>
    </row>
    <row r="14" spans="1:5" ht="20.100000000000001" customHeight="1" x14ac:dyDescent="0.2">
      <c r="A14" s="53" t="s">
        <v>49</v>
      </c>
      <c r="B14" s="54">
        <f>Beitragssätze!C9*100</f>
        <v>0.22</v>
      </c>
      <c r="C14" s="39">
        <f>'Minijob 1'!C56+'Minijob 2'!C53+'Minijob 3'!C53+'Minijob 4'!C53+'Minijob 5'!C53+'Minijob 6'!C53+'Minijob 7'!C53+'Minijob 8'!C53+'Minijob 9'!C53+'Minijob 10'!C53</f>
        <v>0</v>
      </c>
    </row>
    <row r="15" spans="1:5" ht="20.100000000000001" customHeight="1" x14ac:dyDescent="0.2">
      <c r="A15" s="53" t="s">
        <v>50</v>
      </c>
      <c r="B15" s="54">
        <f>Beitragssätze!C10*100</f>
        <v>0.15</v>
      </c>
      <c r="C15" s="39">
        <f>'Minijob 1'!C57+'Minijob 2'!C54+'Minijob 3'!C54+'Minijob 4'!C54+'Minijob 5'!C54+'Minijob 6'!C54+'Minijob 7'!C54+'Minijob 8'!C54+'Minijob 9'!C54+'Minijob 10'!C54</f>
        <v>0</v>
      </c>
    </row>
    <row r="16" spans="1:5" ht="20.100000000000001" customHeight="1" thickBot="1" x14ac:dyDescent="0.25">
      <c r="A16" s="55" t="s">
        <v>58</v>
      </c>
      <c r="B16" s="56">
        <f>Beitragssätze!C11*100</f>
        <v>2</v>
      </c>
      <c r="C16" s="40">
        <f>'Minijob 1'!C58+'Minijob 2'!C55+'Minijob 3'!C55+'Minijob 4'!C55+'Minijob 5'!C55+'Minijob 6'!C55+'Minijob 7'!C55+'Minijob 8'!C55+'Minijob 9'!C55+'Minijob 10'!C55</f>
        <v>0</v>
      </c>
    </row>
    <row r="17" spans="1:7" ht="20.100000000000001" customHeight="1" x14ac:dyDescent="0.2">
      <c r="A17" s="68" t="s">
        <v>39</v>
      </c>
      <c r="B17" s="57"/>
      <c r="C17" s="41">
        <f>SUM(C10:C16)</f>
        <v>0</v>
      </c>
    </row>
    <row r="18" spans="1:7" ht="20.100000000000001" customHeight="1" x14ac:dyDescent="0.2">
      <c r="A18" s="58" t="s">
        <v>136</v>
      </c>
      <c r="B18" s="59"/>
      <c r="C18" s="42">
        <f>'Minijob 1'!C60+'Minijob 2'!C57+'Minijob 3'!C57+'Minijob 4'!C57+'Minijob 5'!C57+'Minijob 6'!C57+'Minijob 7'!C57+'Minijob 8'!C57+'Minijob 9'!C57+'Minijob 10'!C57</f>
        <v>0</v>
      </c>
    </row>
    <row r="19" spans="1:7" ht="15.95" customHeight="1" x14ac:dyDescent="0.2">
      <c r="A19" s="73" t="s">
        <v>172</v>
      </c>
      <c r="B19" s="74"/>
      <c r="C19" s="75"/>
    </row>
    <row r="20" spans="1:7" ht="30" customHeight="1" x14ac:dyDescent="0.2">
      <c r="A20" s="60" t="s">
        <v>1</v>
      </c>
      <c r="B20" s="36"/>
      <c r="C20" s="37"/>
    </row>
    <row r="21" spans="1:7" ht="20.100000000000001" customHeight="1" x14ac:dyDescent="0.2">
      <c r="A21" s="204" t="s">
        <v>137</v>
      </c>
      <c r="B21" s="205" t="s">
        <v>138</v>
      </c>
      <c r="C21" s="206" t="s">
        <v>139</v>
      </c>
    </row>
    <row r="22" spans="1:7" ht="20.100000000000001" customHeight="1" x14ac:dyDescent="0.2">
      <c r="A22" s="62" t="s">
        <v>126</v>
      </c>
      <c r="B22" s="63" t="str">
        <f>IF('Minijob 1'!B10="","",'Minijob 1'!B10)</f>
        <v/>
      </c>
      <c r="C22" s="70">
        <f>'Minijob 1'!C59</f>
        <v>0</v>
      </c>
      <c r="D22" s="43"/>
      <c r="G22" s="43"/>
    </row>
    <row r="23" spans="1:7" ht="20.100000000000001" customHeight="1" x14ac:dyDescent="0.2">
      <c r="A23" s="62" t="s">
        <v>127</v>
      </c>
      <c r="B23" s="63" t="str">
        <f>IF('Minijob 2'!B7="","",'Minijob 2'!B7)</f>
        <v/>
      </c>
      <c r="C23" s="70">
        <f>'Minijob 2'!$C$56</f>
        <v>0</v>
      </c>
    </row>
    <row r="24" spans="1:7" ht="20.100000000000001" customHeight="1" x14ac:dyDescent="0.2">
      <c r="A24" s="62" t="s">
        <v>128</v>
      </c>
      <c r="B24" s="63" t="str">
        <f>IF('Minijob 3'!B7="","",'Minijob 3'!B7)</f>
        <v/>
      </c>
      <c r="C24" s="70">
        <f>'Minijob 3'!C56</f>
        <v>0</v>
      </c>
    </row>
    <row r="25" spans="1:7" ht="20.100000000000001" customHeight="1" x14ac:dyDescent="0.2">
      <c r="A25" s="62" t="s">
        <v>135</v>
      </c>
      <c r="B25" s="63" t="str">
        <f>IF('Minijob 4'!B7="","",'Minijob 4'!B7)</f>
        <v/>
      </c>
      <c r="C25" s="70">
        <f>'Minijob 4'!$C$56</f>
        <v>0</v>
      </c>
    </row>
    <row r="26" spans="1:7" ht="20.100000000000001" customHeight="1" x14ac:dyDescent="0.2">
      <c r="A26" s="62" t="s">
        <v>129</v>
      </c>
      <c r="B26" s="63" t="str">
        <f>IF('Minijob 5'!B7="","",'Minijob 5'!B7)</f>
        <v/>
      </c>
      <c r="C26" s="70">
        <f>'Minijob 5'!C56</f>
        <v>0</v>
      </c>
    </row>
    <row r="27" spans="1:7" ht="20.100000000000001" customHeight="1" x14ac:dyDescent="0.2">
      <c r="A27" s="62" t="s">
        <v>130</v>
      </c>
      <c r="B27" s="63" t="str">
        <f>IF('Minijob 6'!B7="","",'Minijob 6'!B7)</f>
        <v/>
      </c>
      <c r="C27" s="70">
        <f>'Minijob 6'!$C$56</f>
        <v>0</v>
      </c>
    </row>
    <row r="28" spans="1:7" ht="20.100000000000001" customHeight="1" x14ac:dyDescent="0.2">
      <c r="A28" s="62" t="s">
        <v>131</v>
      </c>
      <c r="B28" s="63" t="str">
        <f>IF('Minijob 7'!B7="","",'Minijob 7'!B7)</f>
        <v/>
      </c>
      <c r="C28" s="70">
        <f>'Minijob 7'!$C$56</f>
        <v>0</v>
      </c>
    </row>
    <row r="29" spans="1:7" ht="20.100000000000001" customHeight="1" x14ac:dyDescent="0.2">
      <c r="A29" s="62" t="s">
        <v>132</v>
      </c>
      <c r="B29" s="63" t="str">
        <f>IF('Minijob 8'!B7="","",'Minijob 8'!B7)</f>
        <v/>
      </c>
      <c r="C29" s="70">
        <f>'Minijob 8'!C56</f>
        <v>0</v>
      </c>
    </row>
    <row r="30" spans="1:7" ht="20.100000000000001" customHeight="1" x14ac:dyDescent="0.2">
      <c r="A30" s="62" t="s">
        <v>133</v>
      </c>
      <c r="B30" s="63" t="str">
        <f>IF('Minijob 9'!B7="","",'Minijob 9'!B7)</f>
        <v/>
      </c>
      <c r="C30" s="70">
        <f>'Minijob 9'!C56</f>
        <v>0</v>
      </c>
    </row>
    <row r="31" spans="1:7" ht="20.100000000000001" customHeight="1" thickBot="1" x14ac:dyDescent="0.25">
      <c r="A31" s="64" t="s">
        <v>134</v>
      </c>
      <c r="B31" s="65" t="str">
        <f>IF('Minijob 10'!B7="","",'Minijob 10'!B7)</f>
        <v/>
      </c>
      <c r="C31" s="71">
        <f>'Minijob 10'!C56</f>
        <v>0</v>
      </c>
    </row>
    <row r="32" spans="1:7" ht="20.100000000000001" customHeight="1" x14ac:dyDescent="0.2">
      <c r="A32" s="66" t="s">
        <v>15</v>
      </c>
      <c r="B32" s="61"/>
      <c r="C32" s="72">
        <f>SUM(C22:C31)</f>
        <v>0</v>
      </c>
    </row>
    <row r="33" spans="1:4" ht="30" customHeight="1" x14ac:dyDescent="0.2">
      <c r="A33" s="44" t="s">
        <v>169</v>
      </c>
      <c r="B33" s="45"/>
      <c r="C33" s="46"/>
    </row>
    <row r="34" spans="1:4" ht="12.95" customHeight="1" x14ac:dyDescent="0.2">
      <c r="A34" s="47"/>
      <c r="B34" s="47"/>
      <c r="C34" s="47"/>
      <c r="D34" s="48"/>
    </row>
    <row r="35" spans="1:4" ht="12.95" customHeight="1" x14ac:dyDescent="0.2">
      <c r="A35" s="49"/>
      <c r="B35" s="47"/>
      <c r="C35" s="47"/>
      <c r="D35" s="48"/>
    </row>
    <row r="36" spans="1:4" ht="12.95" customHeight="1" x14ac:dyDescent="0.2">
      <c r="A36" s="49"/>
      <c r="B36" s="47"/>
      <c r="C36" s="47"/>
      <c r="D36" s="47"/>
    </row>
    <row r="37" spans="1:4" ht="12.95" customHeight="1" x14ac:dyDescent="0.2">
      <c r="A37" s="49"/>
      <c r="B37" s="47"/>
      <c r="C37" s="47"/>
      <c r="D37" s="47"/>
    </row>
    <row r="38" spans="1:4" ht="12.95" customHeight="1" x14ac:dyDescent="0.2">
      <c r="A38" s="49"/>
      <c r="B38" s="47"/>
      <c r="C38" s="47"/>
      <c r="D38" s="47"/>
    </row>
    <row r="39" spans="1:4" ht="12.95" customHeight="1" x14ac:dyDescent="0.2">
      <c r="A39" s="49"/>
      <c r="B39" s="47"/>
      <c r="C39" s="47"/>
      <c r="D39" s="47"/>
    </row>
    <row r="40" spans="1:4" ht="12.95" customHeight="1" x14ac:dyDescent="0.2">
      <c r="A40" s="47"/>
      <c r="B40" s="47"/>
      <c r="C40" s="47"/>
      <c r="D40" s="47"/>
    </row>
    <row r="41" spans="1:4" ht="12.95" customHeight="1" x14ac:dyDescent="0.2">
      <c r="A41" s="47"/>
      <c r="B41" s="47"/>
      <c r="C41" s="47"/>
      <c r="D41" s="47"/>
    </row>
    <row r="42" spans="1:4" x14ac:dyDescent="0.2">
      <c r="A42" s="47"/>
      <c r="B42" s="47"/>
      <c r="C42" s="47"/>
      <c r="D42" s="47"/>
    </row>
    <row r="43" spans="1:4" x14ac:dyDescent="0.2">
      <c r="A43" s="47"/>
      <c r="B43" s="47"/>
      <c r="C43" s="47"/>
      <c r="D43" s="47"/>
    </row>
    <row r="44" spans="1:4" x14ac:dyDescent="0.2">
      <c r="A44" s="47"/>
      <c r="B44" s="47"/>
      <c r="C44" s="47"/>
      <c r="D44" s="47"/>
    </row>
    <row r="45" spans="1:4" x14ac:dyDescent="0.2">
      <c r="A45" s="47"/>
      <c r="B45" s="47"/>
      <c r="C45" s="47"/>
      <c r="D45" s="47"/>
    </row>
    <row r="46" spans="1:4" x14ac:dyDescent="0.2">
      <c r="A46" s="47"/>
      <c r="B46" s="47"/>
      <c r="C46" s="47"/>
      <c r="D46" s="47"/>
    </row>
    <row r="47" spans="1:4" x14ac:dyDescent="0.2">
      <c r="A47" s="47"/>
      <c r="B47" s="47"/>
      <c r="C47" s="47"/>
      <c r="D47" s="47"/>
    </row>
    <row r="48" spans="1:4" x14ac:dyDescent="0.2">
      <c r="A48" s="47"/>
      <c r="B48" s="47"/>
      <c r="C48" s="47"/>
      <c r="D48" s="47"/>
    </row>
    <row r="49" spans="1:4" x14ac:dyDescent="0.2">
      <c r="A49" s="47"/>
      <c r="B49" s="47"/>
      <c r="C49" s="47"/>
      <c r="D49" s="47"/>
    </row>
    <row r="50" spans="1:4" x14ac:dyDescent="0.2">
      <c r="A50" s="47"/>
      <c r="B50" s="47"/>
      <c r="C50" s="47"/>
      <c r="D50" s="47"/>
    </row>
    <row r="51" spans="1:4" x14ac:dyDescent="0.2">
      <c r="A51" s="47"/>
      <c r="B51" s="47"/>
      <c r="C51" s="47"/>
      <c r="D51" s="47"/>
    </row>
  </sheetData>
  <sheetProtection sheet="1"/>
  <printOptions horizontalCentered="1" verticalCentered="1"/>
  <pageMargins left="0.78740157480314965" right="0" top="0" bottom="0" header="0.51181102362204722" footer="0.51181102362204722"/>
  <pageSetup paperSize="9" scale="91" firstPageNumber="0" orientation="portrait" horizontalDpi="300" verticalDpi="300" r:id="rId1"/>
  <headerFooter alignWithMargins="0"/>
  <drawing r:id="rId2"/>
  <tableParts count="2">
    <tablePart r:id="rId3"/>
    <tablePart r:id="rId4"/>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0DD92-6111-450A-80EF-C4141D34A369}">
  <sheetPr codeName="Tabelle1"/>
  <dimension ref="A1:H41"/>
  <sheetViews>
    <sheetView showGridLines="0" zoomScaleNormal="100" workbookViewId="0"/>
  </sheetViews>
  <sheetFormatPr baseColWidth="10" defaultRowHeight="12.75" x14ac:dyDescent="0.2"/>
  <cols>
    <col min="1" max="1" width="38.42578125" style="2" bestFit="1" customWidth="1"/>
    <col min="2" max="2" width="20.7109375" style="2" bestFit="1" customWidth="1"/>
    <col min="3" max="3" width="32.85546875" style="2" bestFit="1" customWidth="1"/>
    <col min="4" max="16384" width="11.42578125" style="2"/>
  </cols>
  <sheetData>
    <row r="1" spans="1:8" s="22" customFormat="1" ht="24.95" customHeight="1" x14ac:dyDescent="0.2">
      <c r="A1" s="143" t="s">
        <v>62</v>
      </c>
    </row>
    <row r="2" spans="1:8" s="22" customFormat="1" ht="24.95" customHeight="1" x14ac:dyDescent="0.2">
      <c r="A2" s="22" t="str">
        <f>"Der gewählte Zeitraum, für den die Berechnung gültig ist: "&amp;'Minijob 1'!B8</f>
        <v>Der gewählte Zeitraum, für den die Berechnung gültig ist: ab Januar 2025</v>
      </c>
    </row>
    <row r="3" spans="1:8" ht="24.95" customHeight="1" x14ac:dyDescent="0.2">
      <c r="A3" s="196" t="s">
        <v>142</v>
      </c>
    </row>
    <row r="4" spans="1:8" ht="12.75" customHeight="1" x14ac:dyDescent="0.2">
      <c r="A4" s="10" t="s">
        <v>38</v>
      </c>
      <c r="B4" s="11" t="s">
        <v>2</v>
      </c>
      <c r="C4" s="12" t="s">
        <v>37</v>
      </c>
    </row>
    <row r="5" spans="1:8" ht="12.75" customHeight="1" x14ac:dyDescent="0.2">
      <c r="A5" s="13" t="s">
        <v>3</v>
      </c>
      <c r="B5" s="14">
        <v>6000</v>
      </c>
      <c r="C5" s="1">
        <f>VALUE(VLOOKUP('Minijob 1'!B8,A18:B28,2,0))</f>
        <v>0.13</v>
      </c>
    </row>
    <row r="6" spans="1:8" ht="12.75" customHeight="1" x14ac:dyDescent="0.2">
      <c r="A6" s="13" t="s">
        <v>4</v>
      </c>
      <c r="B6" s="14" t="s">
        <v>12</v>
      </c>
      <c r="C6" s="1">
        <f>VALUE(VLOOKUP('Minijob 1'!B8,A18:C28,3,0))</f>
        <v>0.186</v>
      </c>
    </row>
    <row r="7" spans="1:8" ht="12.75" customHeight="1" x14ac:dyDescent="0.2">
      <c r="A7" s="13" t="s">
        <v>5</v>
      </c>
      <c r="B7" s="14" t="s">
        <v>13</v>
      </c>
      <c r="C7" s="1">
        <f>VALUE(VLOOKUP('Minijob 1'!B8,A18:D28,4,0))</f>
        <v>0.15</v>
      </c>
    </row>
    <row r="8" spans="1:8" ht="12.75" customHeight="1" x14ac:dyDescent="0.2">
      <c r="A8" s="13" t="s">
        <v>41</v>
      </c>
      <c r="B8" s="14" t="s">
        <v>8</v>
      </c>
      <c r="C8" s="1">
        <f>VALUE(VLOOKUP('Minijob 1'!B8,A18:E28,5,0))</f>
        <v>1.0999999999999999E-2</v>
      </c>
    </row>
    <row r="9" spans="1:8" ht="12.75" customHeight="1" x14ac:dyDescent="0.2">
      <c r="A9" s="13" t="s">
        <v>42</v>
      </c>
      <c r="B9" s="14" t="s">
        <v>9</v>
      </c>
      <c r="C9" s="1">
        <f>VALUE(VLOOKUP('Minijob 1'!B8,A18:F28,6,0))</f>
        <v>2.2000000000000001E-3</v>
      </c>
    </row>
    <row r="10" spans="1:8" ht="12.75" customHeight="1" x14ac:dyDescent="0.2">
      <c r="A10" s="13" t="s">
        <v>6</v>
      </c>
      <c r="B10" s="14" t="s">
        <v>10</v>
      </c>
      <c r="C10" s="1">
        <f>VALUE(VLOOKUP('Minijob 1'!B8,A18:G28,7,0))</f>
        <v>1.5E-3</v>
      </c>
    </row>
    <row r="11" spans="1:8" ht="12.75" customHeight="1" x14ac:dyDescent="0.2">
      <c r="A11" s="13" t="s">
        <v>7</v>
      </c>
      <c r="B11" s="14" t="s">
        <v>11</v>
      </c>
      <c r="C11" s="1">
        <f>VALUE(VLOOKUP('Minijob 1'!B8,A18:H28,8,0))</f>
        <v>0.02</v>
      </c>
    </row>
    <row r="12" spans="1:8" s="22" customFormat="1" ht="24.95" customHeight="1" x14ac:dyDescent="0.2">
      <c r="A12" s="13" t="s">
        <v>174</v>
      </c>
      <c r="B12" s="14"/>
      <c r="C12" s="233"/>
    </row>
    <row r="13" spans="1:8" ht="12.75" customHeight="1" x14ac:dyDescent="0.2">
      <c r="A13" s="15" t="s">
        <v>19</v>
      </c>
      <c r="B13" s="16" t="s">
        <v>43</v>
      </c>
    </row>
    <row r="14" spans="1:8" ht="12.75" customHeight="1" x14ac:dyDescent="0.2">
      <c r="A14" s="18" t="s">
        <v>28</v>
      </c>
      <c r="B14" s="19">
        <v>175</v>
      </c>
    </row>
    <row r="15" spans="1:8" ht="12.75" customHeight="1" x14ac:dyDescent="0.2">
      <c r="A15" s="20" t="s">
        <v>18</v>
      </c>
      <c r="B15" s="21">
        <f>VALUE(C6-C7)</f>
        <v>3.6000000000000004E-2</v>
      </c>
      <c r="C15" s="25"/>
      <c r="D15" s="25"/>
      <c r="E15" s="25"/>
      <c r="F15" s="25"/>
      <c r="G15" s="25"/>
      <c r="H15" s="25"/>
    </row>
    <row r="16" spans="1:8" s="22" customFormat="1" ht="24.95" customHeight="1" x14ac:dyDescent="0.2">
      <c r="A16" s="197" t="s">
        <v>143</v>
      </c>
    </row>
    <row r="17" spans="1:8" ht="12.75" customHeight="1" x14ac:dyDescent="0.2">
      <c r="A17" s="3" t="s">
        <v>27</v>
      </c>
      <c r="B17" s="4" t="s">
        <v>14</v>
      </c>
      <c r="C17" s="4" t="s">
        <v>12</v>
      </c>
      <c r="D17" s="4" t="s">
        <v>13</v>
      </c>
      <c r="E17" s="4" t="s">
        <v>8</v>
      </c>
      <c r="F17" s="4" t="s">
        <v>9</v>
      </c>
      <c r="G17" s="4" t="s">
        <v>10</v>
      </c>
      <c r="H17" s="5" t="s">
        <v>11</v>
      </c>
    </row>
    <row r="18" spans="1:8" ht="12.75" customHeight="1" x14ac:dyDescent="0.2">
      <c r="A18" s="6" t="s">
        <v>60</v>
      </c>
      <c r="B18" s="7">
        <v>0.13</v>
      </c>
      <c r="C18" s="7">
        <v>0.186</v>
      </c>
      <c r="D18" s="7">
        <v>0.15</v>
      </c>
      <c r="E18" s="7">
        <v>1.0999999999999999E-2</v>
      </c>
      <c r="F18" s="7">
        <v>2.2000000000000001E-3</v>
      </c>
      <c r="G18" s="7">
        <v>1.5E-3</v>
      </c>
      <c r="H18" s="7">
        <v>0.02</v>
      </c>
    </row>
    <row r="19" spans="1:8" ht="12.75" customHeight="1" x14ac:dyDescent="0.2">
      <c r="A19" s="6" t="s">
        <v>144</v>
      </c>
      <c r="B19" s="7">
        <v>0.13</v>
      </c>
      <c r="C19" s="7">
        <v>0.186</v>
      </c>
      <c r="D19" s="7">
        <v>0.15</v>
      </c>
      <c r="E19" s="7">
        <v>1.0999999999999999E-2</v>
      </c>
      <c r="F19" s="7">
        <v>2.3999999999999998E-3</v>
      </c>
      <c r="G19" s="7">
        <v>5.9999999999999995E-4</v>
      </c>
      <c r="H19" s="7">
        <v>0.02</v>
      </c>
    </row>
    <row r="20" spans="1:8" ht="12.75" customHeight="1" x14ac:dyDescent="0.2">
      <c r="A20" s="8" t="s">
        <v>29</v>
      </c>
      <c r="B20" s="7">
        <v>0.13</v>
      </c>
      <c r="C20" s="7">
        <v>0.186</v>
      </c>
      <c r="D20" s="7">
        <v>0.15</v>
      </c>
      <c r="E20" s="7">
        <v>1.0999999999999999E-2</v>
      </c>
      <c r="F20" s="7">
        <v>2.3999999999999998E-3</v>
      </c>
      <c r="G20" s="7">
        <v>5.9999999999999995E-4</v>
      </c>
      <c r="H20" s="7">
        <v>0.02</v>
      </c>
    </row>
    <row r="21" spans="1:8" ht="12.75" customHeight="1" x14ac:dyDescent="0.2">
      <c r="A21" s="8" t="s">
        <v>30</v>
      </c>
      <c r="B21" s="7">
        <v>0.13</v>
      </c>
      <c r="C21" s="7">
        <v>0.186</v>
      </c>
      <c r="D21" s="7">
        <v>0.15</v>
      </c>
      <c r="E21" s="7">
        <v>8.9999999999999993E-3</v>
      </c>
      <c r="F21" s="7">
        <v>2.8999999999999998E-3</v>
      </c>
      <c r="G21" s="7">
        <v>8.9999999999999998E-4</v>
      </c>
      <c r="H21" s="7">
        <v>0.02</v>
      </c>
    </row>
    <row r="22" spans="1:8" ht="12.75" customHeight="1" x14ac:dyDescent="0.2">
      <c r="A22" s="8" t="s">
        <v>31</v>
      </c>
      <c r="B22" s="7">
        <v>0.13</v>
      </c>
      <c r="C22" s="7">
        <v>0.186</v>
      </c>
      <c r="D22" s="7">
        <v>0.15</v>
      </c>
      <c r="E22" s="7">
        <v>0.01</v>
      </c>
      <c r="F22" s="7">
        <v>3.8999999999999998E-3</v>
      </c>
      <c r="G22" s="7">
        <v>1.1999999999999999E-3</v>
      </c>
      <c r="H22" s="7">
        <v>0.02</v>
      </c>
    </row>
    <row r="23" spans="1:8" ht="12.75" customHeight="1" x14ac:dyDescent="0.2">
      <c r="A23" s="9" t="s">
        <v>32</v>
      </c>
      <c r="B23" s="7">
        <v>0.13</v>
      </c>
      <c r="C23" s="7">
        <v>0.186</v>
      </c>
      <c r="D23" s="7">
        <v>0.15</v>
      </c>
      <c r="E23" s="7">
        <v>0.01</v>
      </c>
      <c r="F23" s="7">
        <v>3.8999999999999998E-3</v>
      </c>
      <c r="G23" s="7">
        <v>5.9999999999999995E-4</v>
      </c>
      <c r="H23" s="7">
        <v>0.02</v>
      </c>
    </row>
    <row r="24" spans="1:8" ht="12.75" customHeight="1" x14ac:dyDescent="0.2">
      <c r="A24" s="8" t="s">
        <v>33</v>
      </c>
      <c r="B24" s="7">
        <v>0.13</v>
      </c>
      <c r="C24" s="7">
        <v>0.186</v>
      </c>
      <c r="D24" s="7">
        <v>0.15</v>
      </c>
      <c r="E24" s="7">
        <v>8.9999999999999993E-3</v>
      </c>
      <c r="F24" s="7">
        <v>1.9E-3</v>
      </c>
      <c r="G24" s="7">
        <v>5.9999999999999995E-4</v>
      </c>
      <c r="H24" s="7">
        <v>0.02</v>
      </c>
    </row>
    <row r="25" spans="1:8" ht="12.75" customHeight="1" x14ac:dyDescent="0.2">
      <c r="A25" s="8" t="s">
        <v>34</v>
      </c>
      <c r="B25" s="7">
        <v>0.13</v>
      </c>
      <c r="C25" s="7">
        <v>0.186</v>
      </c>
      <c r="D25" s="7">
        <v>0.15</v>
      </c>
      <c r="E25" s="7">
        <v>8.9999999999999993E-3</v>
      </c>
      <c r="F25" s="7">
        <v>1.9E-3</v>
      </c>
      <c r="G25" s="7">
        <v>5.9999999999999995E-4</v>
      </c>
      <c r="H25" s="7">
        <v>0.02</v>
      </c>
    </row>
    <row r="26" spans="1:8" ht="12.75" customHeight="1" x14ac:dyDescent="0.2">
      <c r="A26" s="8" t="s">
        <v>35</v>
      </c>
      <c r="B26" s="7">
        <v>0.13</v>
      </c>
      <c r="C26" s="7">
        <v>0.186</v>
      </c>
      <c r="D26" s="7">
        <v>0.15</v>
      </c>
      <c r="E26" s="7">
        <v>8.9999999999999993E-3</v>
      </c>
      <c r="F26" s="7">
        <v>2.3999999999999998E-3</v>
      </c>
      <c r="G26" s="7">
        <v>5.9999999999999995E-4</v>
      </c>
      <c r="H26" s="7">
        <v>0.02</v>
      </c>
    </row>
    <row r="27" spans="1:8" ht="12.75" customHeight="1" x14ac:dyDescent="0.2">
      <c r="A27" s="8" t="s">
        <v>36</v>
      </c>
      <c r="B27" s="7">
        <v>0.13</v>
      </c>
      <c r="C27" s="7">
        <v>0.186</v>
      </c>
      <c r="D27" s="7">
        <v>0.15</v>
      </c>
      <c r="E27" s="7">
        <v>8.9999999999999993E-3</v>
      </c>
      <c r="F27" s="7">
        <v>2.3999999999999998E-3</v>
      </c>
      <c r="G27" s="7">
        <v>5.9999999999999995E-4</v>
      </c>
      <c r="H27" s="7">
        <v>0.02</v>
      </c>
    </row>
    <row r="28" spans="1:8" s="22" customFormat="1" ht="12.75" customHeight="1" x14ac:dyDescent="0.2">
      <c r="A28" s="8" t="s">
        <v>44</v>
      </c>
      <c r="B28" s="7">
        <v>0</v>
      </c>
      <c r="C28" s="7">
        <v>0</v>
      </c>
      <c r="D28" s="7">
        <v>0</v>
      </c>
      <c r="E28" s="7">
        <v>0</v>
      </c>
      <c r="F28" s="7">
        <v>0</v>
      </c>
      <c r="G28" s="7">
        <v>0</v>
      </c>
      <c r="H28" s="7">
        <v>0</v>
      </c>
    </row>
    <row r="29" spans="1:8" ht="12.75" customHeight="1" x14ac:dyDescent="0.2">
      <c r="A29" s="198" t="s">
        <v>61</v>
      </c>
      <c r="E29" s="8"/>
      <c r="F29" s="8"/>
      <c r="G29" s="8"/>
      <c r="H29" s="8"/>
    </row>
    <row r="30" spans="1:8" ht="12.75" customHeight="1" x14ac:dyDescent="0.2">
      <c r="A30" s="198" t="s">
        <v>192</v>
      </c>
      <c r="E30" s="8"/>
      <c r="F30" s="8"/>
      <c r="G30" s="8"/>
      <c r="H30" s="8"/>
    </row>
    <row r="31" spans="1:8" ht="12.75" customHeight="1" x14ac:dyDescent="0.2">
      <c r="E31" s="8"/>
      <c r="F31" s="8"/>
      <c r="G31" s="8"/>
      <c r="H31" s="8"/>
    </row>
    <row r="32" spans="1:8" ht="12.75" customHeight="1" x14ac:dyDescent="0.2">
      <c r="E32" s="8"/>
      <c r="F32" s="8"/>
      <c r="G32" s="8"/>
      <c r="H32" s="8"/>
    </row>
    <row r="33" spans="1:8" ht="12.75" customHeight="1" x14ac:dyDescent="0.2">
      <c r="E33" s="8"/>
      <c r="F33" s="8"/>
      <c r="G33" s="8"/>
      <c r="H33" s="8"/>
    </row>
    <row r="34" spans="1:8" ht="12.75" customHeight="1" x14ac:dyDescent="0.2">
      <c r="E34" s="8"/>
      <c r="F34" s="8"/>
      <c r="G34" s="8"/>
      <c r="H34" s="8"/>
    </row>
    <row r="35" spans="1:8" ht="12.75" customHeight="1" x14ac:dyDescent="0.2">
      <c r="E35" s="8"/>
      <c r="F35" s="8"/>
      <c r="G35" s="8"/>
      <c r="H35" s="8"/>
    </row>
    <row r="36" spans="1:8" ht="12.75" customHeight="1" x14ac:dyDescent="0.2">
      <c r="D36" s="8"/>
      <c r="E36" s="8"/>
      <c r="F36" s="8"/>
      <c r="G36" s="8"/>
      <c r="H36" s="8"/>
    </row>
    <row r="37" spans="1:8" s="22" customFormat="1" ht="12.75" customHeight="1" x14ac:dyDescent="0.2">
      <c r="B37" s="23"/>
      <c r="C37" s="1"/>
      <c r="D37" s="23"/>
      <c r="E37" s="23"/>
      <c r="F37" s="23"/>
      <c r="G37" s="23"/>
      <c r="H37" s="23"/>
    </row>
    <row r="38" spans="1:8" x14ac:dyDescent="0.2">
      <c r="D38" s="17"/>
      <c r="E38" s="8"/>
      <c r="F38" s="8"/>
      <c r="G38" s="8"/>
      <c r="H38" s="8"/>
    </row>
    <row r="39" spans="1:8" x14ac:dyDescent="0.2">
      <c r="D39" s="17"/>
      <c r="E39" s="8"/>
      <c r="F39" s="8"/>
      <c r="G39" s="8"/>
      <c r="H39" s="8"/>
    </row>
    <row r="40" spans="1:8" x14ac:dyDescent="0.2">
      <c r="C40" s="8"/>
      <c r="D40" s="8"/>
      <c r="E40" s="8"/>
      <c r="F40" s="8"/>
      <c r="G40" s="8"/>
      <c r="H40" s="8"/>
    </row>
    <row r="41" spans="1:8" x14ac:dyDescent="0.2">
      <c r="A41" s="24"/>
    </row>
  </sheetData>
  <sheetProtection sheet="1" objects="1" scenarios="1"/>
  <pageMargins left="0.7" right="0.7" top="0.78740157499999996" bottom="0.78740157499999996" header="0.3" footer="0.3"/>
  <pageSetup paperSize="9" orientation="portrait" r:id="rId1"/>
  <drawing r:id="rId2"/>
  <tableParts count="3">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12</vt:i4>
      </vt:variant>
      <vt:variant>
        <vt:lpstr>Benannte Bereiche</vt:lpstr>
      </vt:variant>
      <vt:variant>
        <vt:i4>20</vt:i4>
      </vt:variant>
    </vt:vector>
  </HeadingPairs>
  <TitlesOfParts>
    <vt:vector size="32" baseType="lpstr">
      <vt:lpstr>Minijob 1</vt:lpstr>
      <vt:lpstr>Minijob 2</vt:lpstr>
      <vt:lpstr>Minijob 3</vt:lpstr>
      <vt:lpstr>Minijob 4</vt:lpstr>
      <vt:lpstr>Minijob 5</vt:lpstr>
      <vt:lpstr>Minijob 6</vt:lpstr>
      <vt:lpstr>Minijob 7</vt:lpstr>
      <vt:lpstr>Minijob 8</vt:lpstr>
      <vt:lpstr>Minijob 9</vt:lpstr>
      <vt:lpstr>Minijob 10</vt:lpstr>
      <vt:lpstr>Gesamt Abgabenberechnung</vt:lpstr>
      <vt:lpstr>Beitragssätze</vt:lpstr>
      <vt:lpstr>'Gesamt Abgabenberechnung'!Druckbereich</vt:lpstr>
      <vt:lpstr>'Minijob 1'!Druckbereich</vt:lpstr>
      <vt:lpstr>'Minijob 10'!Druckbereich</vt:lpstr>
      <vt:lpstr>'Minijob 2'!Druckbereich</vt:lpstr>
      <vt:lpstr>'Minijob 3'!Druckbereich</vt:lpstr>
      <vt:lpstr>'Minijob 4'!Druckbereich</vt:lpstr>
      <vt:lpstr>'Minijob 5'!Druckbereich</vt:lpstr>
      <vt:lpstr>'Minijob 6'!Druckbereich</vt:lpstr>
      <vt:lpstr>'Minijob 7'!Druckbereich</vt:lpstr>
      <vt:lpstr>'Minijob 8'!Druckbereich</vt:lpstr>
      <vt:lpstr>'Minijob 9'!Druckbereich</vt:lpstr>
      <vt:lpstr>'Minijob 10'!Excel_BuiltIn_Print_Area</vt:lpstr>
      <vt:lpstr>'Minijob 2'!Excel_BuiltIn_Print_Area</vt:lpstr>
      <vt:lpstr>'Minijob 3'!Excel_BuiltIn_Print_Area</vt:lpstr>
      <vt:lpstr>'Minijob 4'!Excel_BuiltIn_Print_Area</vt:lpstr>
      <vt:lpstr>'Minijob 5'!Excel_BuiltIn_Print_Area</vt:lpstr>
      <vt:lpstr>'Minijob 6'!Excel_BuiltIn_Print_Area</vt:lpstr>
      <vt:lpstr>'Minijob 7'!Excel_BuiltIn_Print_Area</vt:lpstr>
      <vt:lpstr>'Minijob 8'!Excel_BuiltIn_Print_Area</vt:lpstr>
      <vt:lpstr>'Minijob 9'!Excel_BuiltIn_Print_Area</vt:lpstr>
    </vt:vector>
  </TitlesOfParts>
  <Company>Minijob-Zentrale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Minijob-Rechner</dc:title>
  <dc:creator>Dez.VII.10</dc:creator>
  <cp:lastModifiedBy>Borrmann, Thomas</cp:lastModifiedBy>
  <cp:lastPrinted>2025-05-05T06:19:21Z</cp:lastPrinted>
  <dcterms:created xsi:type="dcterms:W3CDTF">2019-02-05T09:54:07Z</dcterms:created>
  <dcterms:modified xsi:type="dcterms:W3CDTF">2025-05-05T06:23:02Z</dcterms:modified>
</cp:coreProperties>
</file>